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60" windowHeight="7995" tabRatio="777" firstSheet="1" activeTab="2"/>
  </bookViews>
  <sheets>
    <sheet name="Revision" sheetId="1" r:id="rId1"/>
    <sheet name="Toroidal Core Selection Chart" sheetId="2" r:id="rId2"/>
    <sheet name="Toroidal Design Tool" sheetId="3" r:id="rId3"/>
    <sheet name="Toroidal Dimension" sheetId="4" state="hidden" r:id="rId4"/>
    <sheet name="Toroidal Function Parameter" sheetId="5" state="hidden" r:id="rId5"/>
    <sheet name="Toroidal AL" sheetId="6" state="hidden" r:id="rId6"/>
    <sheet name="New Toroidal Size" sheetId="7" r:id="rId7"/>
  </sheets>
  <definedNames>
    <definedName name="_xlnm.Print_Area" localSheetId="2">'Toroidal Design Tool'!$A$1:$V$77</definedName>
    <definedName name="wire">'Toroidal AL'!$M$2:$M$3</definedName>
    <definedName name="사이즈">'Toroidal Dimension'!$B$5:$B$64</definedName>
    <definedName name="재질">'Toroidal AL'!$J$2:$J$8</definedName>
  </definedNames>
  <calcPr fullCalcOnLoad="1"/>
</workbook>
</file>

<file path=xl/sharedStrings.xml><?xml version="1.0" encoding="utf-8"?>
<sst xmlns="http://schemas.openxmlformats.org/spreadsheetml/2006/main" count="4982" uniqueCount="1776">
  <si>
    <t>Dimension Table</t>
  </si>
  <si>
    <t>Before (mm)</t>
  </si>
  <si>
    <t>After (mm)</t>
  </si>
  <si>
    <t>Path length
(cm)</t>
  </si>
  <si>
    <t>Volume
(cc)</t>
  </si>
  <si>
    <t>ID</t>
  </si>
  <si>
    <t>OD</t>
  </si>
  <si>
    <t>039</t>
  </si>
  <si>
    <t>046</t>
  </si>
  <si>
    <t>063</t>
  </si>
  <si>
    <t>066</t>
  </si>
  <si>
    <t>067</t>
  </si>
  <si>
    <t>068</t>
  </si>
  <si>
    <t>078</t>
  </si>
  <si>
    <t>096</t>
  </si>
  <si>
    <t>097</t>
  </si>
  <si>
    <t>102</t>
  </si>
  <si>
    <t>112</t>
  </si>
  <si>
    <t>Material</t>
  </si>
  <si>
    <t>DC Bias parameter</t>
  </si>
  <si>
    <t>Loss Function parameter</t>
  </si>
  <si>
    <t>ui</t>
  </si>
  <si>
    <t>a</t>
  </si>
  <si>
    <t>b</t>
  </si>
  <si>
    <t>c</t>
  </si>
  <si>
    <t>No.</t>
  </si>
  <si>
    <t>OD(max)</t>
  </si>
  <si>
    <t>ID(min)</t>
  </si>
  <si>
    <t>HT(max)</t>
  </si>
  <si>
    <t>Before coating(mm)</t>
  </si>
  <si>
    <t>After coating(mm)</t>
  </si>
  <si>
    <r>
      <t>Path length(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</si>
  <si>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Volume(cc)</t>
  </si>
  <si>
    <r>
      <t>Window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</si>
  <si>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Turns</t>
  </si>
  <si>
    <t>Winding Factor(%)</t>
  </si>
  <si>
    <r>
      <t>Cross Section A
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</si>
  <si>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r>
      <t>Window Area
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</si>
  <si>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t>Wound Dimension</t>
  </si>
  <si>
    <r>
      <t>Surface Area 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</si>
  <si>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t>HT</t>
  </si>
  <si>
    <t>OD(mm)</t>
  </si>
  <si>
    <t>ID(mm)</t>
  </si>
  <si>
    <t>HT(mm)</t>
  </si>
  <si>
    <t>40% winding factor</t>
  </si>
  <si>
    <t>035</t>
  </si>
  <si>
    <t>127</t>
  </si>
  <si>
    <t>166</t>
  </si>
  <si>
    <t>172</t>
  </si>
  <si>
    <t>203</t>
  </si>
  <si>
    <t>229</t>
  </si>
  <si>
    <t>234</t>
  </si>
  <si>
    <t>270</t>
  </si>
  <si>
    <t>330</t>
  </si>
  <si>
    <t>343</t>
  </si>
  <si>
    <t>358</t>
  </si>
  <si>
    <t>400</t>
  </si>
  <si>
    <t>467</t>
  </si>
  <si>
    <t>468</t>
  </si>
  <si>
    <t>508</t>
  </si>
  <si>
    <t>571</t>
  </si>
  <si>
    <t>572</t>
  </si>
  <si>
    <t>610</t>
  </si>
  <si>
    <t>740</t>
  </si>
  <si>
    <t>0% Winding
length/turn</t>
  </si>
  <si>
    <t>Winding
Factor(%)</t>
  </si>
  <si>
    <t>40% Winding
length/turn</t>
  </si>
  <si>
    <t>Core Loss</t>
  </si>
  <si>
    <t>Current Density</t>
  </si>
  <si>
    <t>DC Bias Parameter</t>
  </si>
  <si>
    <t>ui</t>
  </si>
  <si>
    <t>a</t>
  </si>
  <si>
    <t>b</t>
  </si>
  <si>
    <t>c</t>
  </si>
  <si>
    <t>ui</t>
  </si>
  <si>
    <t>a</t>
  </si>
  <si>
    <t>b</t>
  </si>
  <si>
    <t>Loss Function parameter</t>
  </si>
  <si>
    <t>ΔI</t>
  </si>
  <si>
    <t>Graph range</t>
  </si>
  <si>
    <t>DC Bias Characteristics</t>
  </si>
  <si>
    <t>Wire Dia(mm)</t>
  </si>
  <si>
    <t>Core Dimension</t>
  </si>
  <si>
    <r>
      <t>Cross Section
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</si>
  <si>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Lrated / Linitial</t>
  </si>
  <si>
    <t>STACKING</t>
  </si>
  <si>
    <t>C</t>
  </si>
  <si>
    <t>270E14</t>
  </si>
  <si>
    <t>270E18</t>
  </si>
  <si>
    <t>330E14</t>
  </si>
  <si>
    <t>330E18</t>
  </si>
  <si>
    <t>777E20</t>
  </si>
  <si>
    <t>888</t>
  </si>
  <si>
    <t>재질</t>
  </si>
  <si>
    <t>일반</t>
  </si>
  <si>
    <t>CH035060</t>
  </si>
  <si>
    <t>CH035125</t>
  </si>
  <si>
    <t>CH035147</t>
  </si>
  <si>
    <t>CH035160</t>
  </si>
  <si>
    <t>CH039060</t>
  </si>
  <si>
    <t>CH039125</t>
  </si>
  <si>
    <t>CH039147</t>
  </si>
  <si>
    <t>CH039160</t>
  </si>
  <si>
    <t>CH046060</t>
  </si>
  <si>
    <t>CH046125</t>
  </si>
  <si>
    <t>CH046147</t>
  </si>
  <si>
    <t>CH046160</t>
  </si>
  <si>
    <t>CH063026</t>
  </si>
  <si>
    <t>CH063060</t>
  </si>
  <si>
    <t>CH063125</t>
  </si>
  <si>
    <t>CH063147</t>
  </si>
  <si>
    <t>CH063160</t>
  </si>
  <si>
    <t>CH066026</t>
  </si>
  <si>
    <t>CH066060</t>
  </si>
  <si>
    <t>CH066125</t>
  </si>
  <si>
    <t>CH066147</t>
  </si>
  <si>
    <t>CH066160</t>
  </si>
  <si>
    <t>CH067026</t>
  </si>
  <si>
    <t>CH067060</t>
  </si>
  <si>
    <t>CH067125</t>
  </si>
  <si>
    <t>CH067147</t>
  </si>
  <si>
    <t>CH067160</t>
  </si>
  <si>
    <t>CH068026</t>
  </si>
  <si>
    <t>CH068060</t>
  </si>
  <si>
    <t>CH068125</t>
  </si>
  <si>
    <t>CH068147</t>
  </si>
  <si>
    <t>CH068160</t>
  </si>
  <si>
    <t>CH078026</t>
  </si>
  <si>
    <t>CH078060</t>
  </si>
  <si>
    <t>CH078125</t>
  </si>
  <si>
    <t>CH078147</t>
  </si>
  <si>
    <t>CH078160</t>
  </si>
  <si>
    <t>CH096026</t>
  </si>
  <si>
    <t>CH096060</t>
  </si>
  <si>
    <t>CH096125</t>
  </si>
  <si>
    <t>CH096147</t>
  </si>
  <si>
    <t>CH096160</t>
  </si>
  <si>
    <t>CH097026</t>
  </si>
  <si>
    <t>CH097060</t>
  </si>
  <si>
    <t>CH097125</t>
  </si>
  <si>
    <t>CH097147</t>
  </si>
  <si>
    <t>CH097160</t>
  </si>
  <si>
    <t>CH1013026</t>
  </si>
  <si>
    <t>CH1013060</t>
  </si>
  <si>
    <t>CH1013125</t>
  </si>
  <si>
    <t>CH1016026</t>
  </si>
  <si>
    <t>CH1016060</t>
  </si>
  <si>
    <t>CH1016125</t>
  </si>
  <si>
    <t>CH102026</t>
  </si>
  <si>
    <t>CH102060</t>
  </si>
  <si>
    <t>CH102125</t>
  </si>
  <si>
    <t>CH102147</t>
  </si>
  <si>
    <t>CH102160</t>
  </si>
  <si>
    <t>CH1027026</t>
  </si>
  <si>
    <t>CH1027060</t>
  </si>
  <si>
    <t>CH1027125</t>
  </si>
  <si>
    <t>CH1033026</t>
  </si>
  <si>
    <t>CH1033060</t>
  </si>
  <si>
    <t>CH1033125</t>
  </si>
  <si>
    <t>CH112026</t>
  </si>
  <si>
    <t>CH112060</t>
  </si>
  <si>
    <t>CH112125</t>
  </si>
  <si>
    <t>CH112147</t>
  </si>
  <si>
    <t>CH112160</t>
  </si>
  <si>
    <t>CH127026</t>
  </si>
  <si>
    <t>CH127060</t>
  </si>
  <si>
    <t>CH127125</t>
  </si>
  <si>
    <t>CH127147</t>
  </si>
  <si>
    <t>CH127160</t>
  </si>
  <si>
    <t>CH1320026</t>
  </si>
  <si>
    <t>CH1320060</t>
  </si>
  <si>
    <t>CH1320125</t>
  </si>
  <si>
    <t>CH1325026</t>
  </si>
  <si>
    <t>CH1325060</t>
  </si>
  <si>
    <t>CH1325125</t>
  </si>
  <si>
    <t>CH1333026</t>
  </si>
  <si>
    <t>CH1333060</t>
  </si>
  <si>
    <t>CH1333125</t>
  </si>
  <si>
    <t>CH1340026</t>
  </si>
  <si>
    <t>CH1340060</t>
  </si>
  <si>
    <t>CH1340125</t>
  </si>
  <si>
    <t>CH1625026</t>
  </si>
  <si>
    <t>CH1625060</t>
  </si>
  <si>
    <t>CH1625125</t>
  </si>
  <si>
    <t>CH166026</t>
  </si>
  <si>
    <t>CH166060</t>
  </si>
  <si>
    <t>CH166125</t>
  </si>
  <si>
    <t>CH166147</t>
  </si>
  <si>
    <t>CH166160</t>
  </si>
  <si>
    <t>CH172026</t>
  </si>
  <si>
    <t>CH172060</t>
  </si>
  <si>
    <t>CH172125</t>
  </si>
  <si>
    <t>CH172147</t>
  </si>
  <si>
    <t>CH172160</t>
  </si>
  <si>
    <t>CH203026</t>
  </si>
  <si>
    <t>CH203060</t>
  </si>
  <si>
    <t>CH203125</t>
  </si>
  <si>
    <t>CH203147</t>
  </si>
  <si>
    <t>CH203160</t>
  </si>
  <si>
    <t>CH229026</t>
  </si>
  <si>
    <t>CH229060</t>
  </si>
  <si>
    <t>CH229125</t>
  </si>
  <si>
    <t>CH229147</t>
  </si>
  <si>
    <t>CH229160</t>
  </si>
  <si>
    <t>CH234026</t>
  </si>
  <si>
    <t>CH234060</t>
  </si>
  <si>
    <t>CH234125</t>
  </si>
  <si>
    <t>CH234147</t>
  </si>
  <si>
    <t>CH234160</t>
  </si>
  <si>
    <t>CH270026</t>
  </si>
  <si>
    <t>CH270060</t>
  </si>
  <si>
    <t>CH270060E14</t>
  </si>
  <si>
    <t>CH270060E18</t>
  </si>
  <si>
    <t>CH270125</t>
  </si>
  <si>
    <t>CH270125E14</t>
  </si>
  <si>
    <t>CH270125E18</t>
  </si>
  <si>
    <t>CH270147</t>
  </si>
  <si>
    <t>CH270160</t>
  </si>
  <si>
    <t>CH270160E14</t>
  </si>
  <si>
    <t>CH330060</t>
  </si>
  <si>
    <t>CH330060E14</t>
  </si>
  <si>
    <t>CH330060E18</t>
  </si>
  <si>
    <t>CH330125</t>
  </si>
  <si>
    <t>CH330125E14</t>
  </si>
  <si>
    <t>CH330125E18</t>
  </si>
  <si>
    <t>CH330147</t>
  </si>
  <si>
    <t>CH330160</t>
  </si>
  <si>
    <t>CH343026</t>
  </si>
  <si>
    <t>CH343060</t>
  </si>
  <si>
    <t>CH343125</t>
  </si>
  <si>
    <t>CH343147</t>
  </si>
  <si>
    <t>CH343160</t>
  </si>
  <si>
    <t>CH358026</t>
  </si>
  <si>
    <t>CH358060</t>
  </si>
  <si>
    <t>CH358060E14</t>
  </si>
  <si>
    <t>CH358125</t>
  </si>
  <si>
    <t>CH358125E14</t>
  </si>
  <si>
    <t>CH358147</t>
  </si>
  <si>
    <t>CH358160</t>
  </si>
  <si>
    <t>CH358160E14</t>
  </si>
  <si>
    <t>CH400026</t>
  </si>
  <si>
    <t>CH400060</t>
  </si>
  <si>
    <t>CH400125</t>
  </si>
  <si>
    <t>CH400147</t>
  </si>
  <si>
    <t>CH400160</t>
  </si>
  <si>
    <t>CH467026</t>
  </si>
  <si>
    <t>CH467060</t>
  </si>
  <si>
    <t>CH467125</t>
  </si>
  <si>
    <t>CH467147</t>
  </si>
  <si>
    <t>CH467160</t>
  </si>
  <si>
    <t>CH468026</t>
  </si>
  <si>
    <t>CH468060</t>
  </si>
  <si>
    <t>CH468125</t>
  </si>
  <si>
    <t>CH468147</t>
  </si>
  <si>
    <t>CH468160</t>
  </si>
  <si>
    <t>CH508026</t>
  </si>
  <si>
    <t>CH508060</t>
  </si>
  <si>
    <t>CH508125</t>
  </si>
  <si>
    <t>CH508147</t>
  </si>
  <si>
    <t>CH508160</t>
  </si>
  <si>
    <t>CH571026</t>
  </si>
  <si>
    <t>CH571060</t>
  </si>
  <si>
    <t>CH571125</t>
  </si>
  <si>
    <t>CH571147</t>
  </si>
  <si>
    <t>CH571160</t>
  </si>
  <si>
    <t>CH572026</t>
  </si>
  <si>
    <t>CH572060</t>
  </si>
  <si>
    <t>CH572125</t>
  </si>
  <si>
    <t>CH572147</t>
  </si>
  <si>
    <t>CH572160</t>
  </si>
  <si>
    <t>CH610026</t>
  </si>
  <si>
    <t>CH610060</t>
  </si>
  <si>
    <t>CH610060E20</t>
  </si>
  <si>
    <t>CH610125</t>
  </si>
  <si>
    <t>CH740026</t>
  </si>
  <si>
    <t>CH740060</t>
  </si>
  <si>
    <t>CH740125</t>
  </si>
  <si>
    <t>CH777026</t>
  </si>
  <si>
    <t>CH777060</t>
  </si>
  <si>
    <t>CH777125</t>
  </si>
  <si>
    <t>CH778026</t>
  </si>
  <si>
    <t>CH778060</t>
  </si>
  <si>
    <t>CH778125</t>
  </si>
  <si>
    <t>CK035060</t>
  </si>
  <si>
    <t>CK039060</t>
  </si>
  <si>
    <t>CK046060</t>
  </si>
  <si>
    <t>CK063060</t>
  </si>
  <si>
    <t>CK066060</t>
  </si>
  <si>
    <t>CK067060</t>
  </si>
  <si>
    <t>CK068050</t>
  </si>
  <si>
    <t>CK068060</t>
  </si>
  <si>
    <t>CK078050</t>
  </si>
  <si>
    <t>CK078060</t>
  </si>
  <si>
    <t>CK078090</t>
  </si>
  <si>
    <t>CK096050</t>
  </si>
  <si>
    <t>CK096060</t>
  </si>
  <si>
    <t>CK096075</t>
  </si>
  <si>
    <t>CK096090</t>
  </si>
  <si>
    <t>CK097050</t>
  </si>
  <si>
    <t>CK097060</t>
  </si>
  <si>
    <t>CK097075</t>
  </si>
  <si>
    <t>CK097090</t>
  </si>
  <si>
    <t>CK1013026</t>
  </si>
  <si>
    <t>CK1013050</t>
  </si>
  <si>
    <t>CK1013060</t>
  </si>
  <si>
    <t>CK1016026</t>
  </si>
  <si>
    <t>CK1016050</t>
  </si>
  <si>
    <t>CK1016060</t>
  </si>
  <si>
    <t>CK102026</t>
  </si>
  <si>
    <t>CK102050</t>
  </si>
  <si>
    <t>CK102060</t>
  </si>
  <si>
    <t>CK102075</t>
  </si>
  <si>
    <t>CK102090</t>
  </si>
  <si>
    <t>CK1027026</t>
  </si>
  <si>
    <t>CK1027050</t>
  </si>
  <si>
    <t>CK1027060</t>
  </si>
  <si>
    <t>CK1033026</t>
  </si>
  <si>
    <t>CK1033050</t>
  </si>
  <si>
    <t>CK1033060</t>
  </si>
  <si>
    <t>CK112026</t>
  </si>
  <si>
    <t>CK112050</t>
  </si>
  <si>
    <t>CK112060</t>
  </si>
  <si>
    <t>CK112090</t>
  </si>
  <si>
    <t>CK127026</t>
  </si>
  <si>
    <t>CK127050</t>
  </si>
  <si>
    <t>CK127060</t>
  </si>
  <si>
    <t>CK127075</t>
  </si>
  <si>
    <t>CK127090</t>
  </si>
  <si>
    <t>CK1320026</t>
  </si>
  <si>
    <t>CK1320050</t>
  </si>
  <si>
    <t>CK1320060</t>
  </si>
  <si>
    <t>CK1325026</t>
  </si>
  <si>
    <t>CK1325050</t>
  </si>
  <si>
    <t>CK1325060</t>
  </si>
  <si>
    <t>CK1333026</t>
  </si>
  <si>
    <t>CK1333050</t>
  </si>
  <si>
    <t>CK1333060</t>
  </si>
  <si>
    <t>CK1340026</t>
  </si>
  <si>
    <t>CK1340050</t>
  </si>
  <si>
    <t>CK1340060</t>
  </si>
  <si>
    <t>CK1625026</t>
  </si>
  <si>
    <t>CK1625050</t>
  </si>
  <si>
    <t>CK1625060</t>
  </si>
  <si>
    <t>CK166026</t>
  </si>
  <si>
    <t>CK166050</t>
  </si>
  <si>
    <t>CK166060</t>
  </si>
  <si>
    <t>CK166075</t>
  </si>
  <si>
    <t>CK166090</t>
  </si>
  <si>
    <t>CK172026</t>
  </si>
  <si>
    <t>CK172050</t>
  </si>
  <si>
    <t>CK172060</t>
  </si>
  <si>
    <t>CK172075</t>
  </si>
  <si>
    <t>CK172090</t>
  </si>
  <si>
    <t>CK203026</t>
  </si>
  <si>
    <t>CK203050</t>
  </si>
  <si>
    <t>CK203060</t>
  </si>
  <si>
    <t>CK203075</t>
  </si>
  <si>
    <t>CK203090</t>
  </si>
  <si>
    <t>CK229026</t>
  </si>
  <si>
    <t>CK229050</t>
  </si>
  <si>
    <t>CK229060</t>
  </si>
  <si>
    <t>CK229075</t>
  </si>
  <si>
    <t>CK229090</t>
  </si>
  <si>
    <t>CK234026</t>
  </si>
  <si>
    <t>CK234050</t>
  </si>
  <si>
    <t>CK234060</t>
  </si>
  <si>
    <t>CK234075</t>
  </si>
  <si>
    <t>CK234090</t>
  </si>
  <si>
    <t>CK270026</t>
  </si>
  <si>
    <t>CK270050</t>
  </si>
  <si>
    <t>CK270050E14</t>
  </si>
  <si>
    <t>CK270060</t>
  </si>
  <si>
    <t>CK270060E14</t>
  </si>
  <si>
    <t>CK270060E18</t>
  </si>
  <si>
    <t>CK270075</t>
  </si>
  <si>
    <t>CK270075E18</t>
  </si>
  <si>
    <t>CK270090</t>
  </si>
  <si>
    <t>CK330026</t>
  </si>
  <si>
    <t>CK330050</t>
  </si>
  <si>
    <t>CK330050E14</t>
  </si>
  <si>
    <t>CK330060</t>
  </si>
  <si>
    <t>CK330060E14</t>
  </si>
  <si>
    <t>CK330075</t>
  </si>
  <si>
    <t>CK330090</t>
  </si>
  <si>
    <t>CK343026</t>
  </si>
  <si>
    <t>CK343050</t>
  </si>
  <si>
    <t>CK343060</t>
  </si>
  <si>
    <t>CK343075</t>
  </si>
  <si>
    <t>CK343090</t>
  </si>
  <si>
    <t>CK358026</t>
  </si>
  <si>
    <t>CK358050</t>
  </si>
  <si>
    <t>CK358050E14</t>
  </si>
  <si>
    <t>CK358060</t>
  </si>
  <si>
    <t>CK358075</t>
  </si>
  <si>
    <t>CK358090</t>
  </si>
  <si>
    <t>CK400026</t>
  </si>
  <si>
    <t>CK400050</t>
  </si>
  <si>
    <t>CK400060</t>
  </si>
  <si>
    <t>CK400075</t>
  </si>
  <si>
    <t>CK400090</t>
  </si>
  <si>
    <t>CK467026</t>
  </si>
  <si>
    <t>CK467050</t>
  </si>
  <si>
    <t>CK467060</t>
  </si>
  <si>
    <t>CK467075</t>
  </si>
  <si>
    <t>CK467090</t>
  </si>
  <si>
    <t>CK468026</t>
  </si>
  <si>
    <t>CK468050</t>
  </si>
  <si>
    <t>CK468060</t>
  </si>
  <si>
    <t>CK468075</t>
  </si>
  <si>
    <t>CK468090</t>
  </si>
  <si>
    <t>CK508026</t>
  </si>
  <si>
    <t>CK508050</t>
  </si>
  <si>
    <t>CK508060</t>
  </si>
  <si>
    <t>CK508075</t>
  </si>
  <si>
    <t>CK508090</t>
  </si>
  <si>
    <t>CK571026</t>
  </si>
  <si>
    <t>CK571050</t>
  </si>
  <si>
    <t>CK571060</t>
  </si>
  <si>
    <t>CK571075</t>
  </si>
  <si>
    <t>CK571090</t>
  </si>
  <si>
    <t>CK572026</t>
  </si>
  <si>
    <t>CK572050</t>
  </si>
  <si>
    <t>CK572060</t>
  </si>
  <si>
    <t>CK572075</t>
  </si>
  <si>
    <t>CK572090</t>
  </si>
  <si>
    <t>CK610026</t>
  </si>
  <si>
    <t>CK610050</t>
  </si>
  <si>
    <t>CK610050E20</t>
  </si>
  <si>
    <t>CK610060</t>
  </si>
  <si>
    <t>CK610060E20</t>
  </si>
  <si>
    <t>CK610075</t>
  </si>
  <si>
    <t>CK610090</t>
  </si>
  <si>
    <t>CK740026</t>
  </si>
  <si>
    <t>CK740050</t>
  </si>
  <si>
    <t>CK740060</t>
  </si>
  <si>
    <t>CK740090</t>
  </si>
  <si>
    <t>CK777026</t>
  </si>
  <si>
    <t>CK777050</t>
  </si>
  <si>
    <t>CK777060</t>
  </si>
  <si>
    <t>CK777090</t>
  </si>
  <si>
    <t>CK778026</t>
  </si>
  <si>
    <t>CK778050</t>
  </si>
  <si>
    <t>CK778060</t>
  </si>
  <si>
    <t>CM035060</t>
  </si>
  <si>
    <t>CM035125</t>
  </si>
  <si>
    <t>CM035147</t>
  </si>
  <si>
    <t>CM035160</t>
  </si>
  <si>
    <t>CM035173</t>
  </si>
  <si>
    <t>CM035200</t>
  </si>
  <si>
    <t>CM039060</t>
  </si>
  <si>
    <t>CM039125</t>
  </si>
  <si>
    <t>CM039147</t>
  </si>
  <si>
    <t>CM039160</t>
  </si>
  <si>
    <t>CM039173</t>
  </si>
  <si>
    <t>CM039200</t>
  </si>
  <si>
    <t>CM046060</t>
  </si>
  <si>
    <t>CM046125</t>
  </si>
  <si>
    <t>CM046147</t>
  </si>
  <si>
    <t>CM046160</t>
  </si>
  <si>
    <t>CM046173</t>
  </si>
  <si>
    <t>CM046200</t>
  </si>
  <si>
    <t>CM063026</t>
  </si>
  <si>
    <t>CM063060</t>
  </si>
  <si>
    <t>CM063125</t>
  </si>
  <si>
    <t>CM063147</t>
  </si>
  <si>
    <t>CM063160</t>
  </si>
  <si>
    <t>CM063173</t>
  </si>
  <si>
    <t>CM063200</t>
  </si>
  <si>
    <t>CM066026</t>
  </si>
  <si>
    <t>CM066060</t>
  </si>
  <si>
    <t>CM066125</t>
  </si>
  <si>
    <t>CM066147</t>
  </si>
  <si>
    <t>CM066160</t>
  </si>
  <si>
    <t>CM066173</t>
  </si>
  <si>
    <t>CM066200</t>
  </si>
  <si>
    <t>CM067026</t>
  </si>
  <si>
    <t>CM067060</t>
  </si>
  <si>
    <t>CM067125</t>
  </si>
  <si>
    <t>CM067147</t>
  </si>
  <si>
    <t>CM067160</t>
  </si>
  <si>
    <t>CM067173</t>
  </si>
  <si>
    <t>CM067200</t>
  </si>
  <si>
    <t>CM068026</t>
  </si>
  <si>
    <t>CM068060</t>
  </si>
  <si>
    <t>CM068125</t>
  </si>
  <si>
    <t>CM068147</t>
  </si>
  <si>
    <t>CM068160</t>
  </si>
  <si>
    <t>CM068173</t>
  </si>
  <si>
    <t>CM068200</t>
  </si>
  <si>
    <t>CM078026</t>
  </si>
  <si>
    <t>CM078060</t>
  </si>
  <si>
    <t>CM078125</t>
  </si>
  <si>
    <t>CM078147</t>
  </si>
  <si>
    <t>CM078160</t>
  </si>
  <si>
    <t>CM078173</t>
  </si>
  <si>
    <t>CM078200</t>
  </si>
  <si>
    <t>CM096026</t>
  </si>
  <si>
    <t>CM096060</t>
  </si>
  <si>
    <t>CM096125</t>
  </si>
  <si>
    <t>CM096147</t>
  </si>
  <si>
    <t>CM096160</t>
  </si>
  <si>
    <t>CM096173</t>
  </si>
  <si>
    <t>CM096200</t>
  </si>
  <si>
    <t>CM097026</t>
  </si>
  <si>
    <t>CM097060</t>
  </si>
  <si>
    <t>CM097125</t>
  </si>
  <si>
    <t>CM097147</t>
  </si>
  <si>
    <t>CM097160</t>
  </si>
  <si>
    <t>CM097173</t>
  </si>
  <si>
    <t>CM097200</t>
  </si>
  <si>
    <t>CM1013026</t>
  </si>
  <si>
    <t>CM1013060</t>
  </si>
  <si>
    <t>CM1013125</t>
  </si>
  <si>
    <t>CM1016026</t>
  </si>
  <si>
    <t>CM1016060</t>
  </si>
  <si>
    <t>CM1016125</t>
  </si>
  <si>
    <t>CM102026</t>
  </si>
  <si>
    <t>CM102060</t>
  </si>
  <si>
    <t>CM102125</t>
  </si>
  <si>
    <t>CM102147</t>
  </si>
  <si>
    <t>CM102160</t>
  </si>
  <si>
    <t>CM102173</t>
  </si>
  <si>
    <t>CM102200</t>
  </si>
  <si>
    <t>CM1027026</t>
  </si>
  <si>
    <t>CM1027060</t>
  </si>
  <si>
    <t>CM1027125</t>
  </si>
  <si>
    <t>CM1033026</t>
  </si>
  <si>
    <t>CM1033060</t>
  </si>
  <si>
    <t>CM1033125</t>
  </si>
  <si>
    <t>CM112026</t>
  </si>
  <si>
    <t>CM112060</t>
  </si>
  <si>
    <t>CM112125</t>
  </si>
  <si>
    <t>CM112147</t>
  </si>
  <si>
    <t>CM112160</t>
  </si>
  <si>
    <t>CM112173</t>
  </si>
  <si>
    <t>CM112200</t>
  </si>
  <si>
    <t>CM127026</t>
  </si>
  <si>
    <t>CM127060</t>
  </si>
  <si>
    <t>CM127125</t>
  </si>
  <si>
    <t>CM127147</t>
  </si>
  <si>
    <t>CM127160</t>
  </si>
  <si>
    <t>CM127173</t>
  </si>
  <si>
    <t>CM127200</t>
  </si>
  <si>
    <t>CM1320026</t>
  </si>
  <si>
    <t>CM1320060</t>
  </si>
  <si>
    <t>CM1320125</t>
  </si>
  <si>
    <t>CM1325026</t>
  </si>
  <si>
    <t>CM1325060</t>
  </si>
  <si>
    <t>CM1325125</t>
  </si>
  <si>
    <t>CM1333026</t>
  </si>
  <si>
    <t>CM1333060</t>
  </si>
  <si>
    <t>CM1333125</t>
  </si>
  <si>
    <t>CM1340026</t>
  </si>
  <si>
    <t>CM1340060</t>
  </si>
  <si>
    <t>CM1340125</t>
  </si>
  <si>
    <t>CM1625026</t>
  </si>
  <si>
    <t>CM1625060</t>
  </si>
  <si>
    <t>CM1625125</t>
  </si>
  <si>
    <t>CM166026</t>
  </si>
  <si>
    <t>CM166060</t>
  </si>
  <si>
    <t>CM166125</t>
  </si>
  <si>
    <t>CM166147</t>
  </si>
  <si>
    <t>CM166160</t>
  </si>
  <si>
    <t>CM166173</t>
  </si>
  <si>
    <t>CM166200</t>
  </si>
  <si>
    <t>CM172026</t>
  </si>
  <si>
    <t>CM172060</t>
  </si>
  <si>
    <t>CM172125</t>
  </si>
  <si>
    <t>CM172147</t>
  </si>
  <si>
    <t>CM172160</t>
  </si>
  <si>
    <t>CM172173</t>
  </si>
  <si>
    <t>CM172200</t>
  </si>
  <si>
    <t>CM203026</t>
  </si>
  <si>
    <t>CM203060</t>
  </si>
  <si>
    <t>CM203125</t>
  </si>
  <si>
    <t>CM203147</t>
  </si>
  <si>
    <t>CM203160</t>
  </si>
  <si>
    <t>CM203173</t>
  </si>
  <si>
    <t>CM203200</t>
  </si>
  <si>
    <t>CM229026</t>
  </si>
  <si>
    <t>CM229060</t>
  </si>
  <si>
    <t>CM229125</t>
  </si>
  <si>
    <t>CM229147</t>
  </si>
  <si>
    <t>CM229160</t>
  </si>
  <si>
    <t>CM229173</t>
  </si>
  <si>
    <t>CM229200</t>
  </si>
  <si>
    <t>CM234026</t>
  </si>
  <si>
    <t>CM234060</t>
  </si>
  <si>
    <t>CM234125</t>
  </si>
  <si>
    <t>CM234147</t>
  </si>
  <si>
    <t>CM234160</t>
  </si>
  <si>
    <t>CM234173</t>
  </si>
  <si>
    <t>CM234200</t>
  </si>
  <si>
    <t>CM270026</t>
  </si>
  <si>
    <t>CM270060</t>
  </si>
  <si>
    <t>CM270125</t>
  </si>
  <si>
    <t>CM270147</t>
  </si>
  <si>
    <t>CM270160</t>
  </si>
  <si>
    <t>CM270173</t>
  </si>
  <si>
    <t>CM270200</t>
  </si>
  <si>
    <t>CM330026</t>
  </si>
  <si>
    <t>CM330060</t>
  </si>
  <si>
    <t>CM330060E14</t>
  </si>
  <si>
    <t>CM330060E18</t>
  </si>
  <si>
    <t>CM330125</t>
  </si>
  <si>
    <t>CM330147</t>
  </si>
  <si>
    <t>CM330160</t>
  </si>
  <si>
    <t>CM330173</t>
  </si>
  <si>
    <t>CM330200</t>
  </si>
  <si>
    <t>CM343026</t>
  </si>
  <si>
    <t>CM343060</t>
  </si>
  <si>
    <t>CM343125</t>
  </si>
  <si>
    <t>CM343147</t>
  </si>
  <si>
    <t>CM343160</t>
  </si>
  <si>
    <t>CM343173</t>
  </si>
  <si>
    <t>CM343200</t>
  </si>
  <si>
    <t>CM358026</t>
  </si>
  <si>
    <t>CM358060</t>
  </si>
  <si>
    <t>CM358125</t>
  </si>
  <si>
    <t>CM358147</t>
  </si>
  <si>
    <t>CM358160</t>
  </si>
  <si>
    <t>CM358173</t>
  </si>
  <si>
    <t>CM358200</t>
  </si>
  <si>
    <t>CM400026</t>
  </si>
  <si>
    <t>CM400060</t>
  </si>
  <si>
    <t>CM400125</t>
  </si>
  <si>
    <t>CM400147</t>
  </si>
  <si>
    <t>CM400160</t>
  </si>
  <si>
    <t>CM400173</t>
  </si>
  <si>
    <t>CM400200</t>
  </si>
  <si>
    <t>CM467026</t>
  </si>
  <si>
    <t>CM467060</t>
  </si>
  <si>
    <t>CM467125</t>
  </si>
  <si>
    <t>CM467147</t>
  </si>
  <si>
    <t>CM467160</t>
  </si>
  <si>
    <t>CM468026</t>
  </si>
  <si>
    <t>CM468060</t>
  </si>
  <si>
    <t>CM468125</t>
  </si>
  <si>
    <t>CM468147</t>
  </si>
  <si>
    <t>CM468160</t>
  </si>
  <si>
    <t>CM508026</t>
  </si>
  <si>
    <t>CM508060</t>
  </si>
  <si>
    <t>CM508125</t>
  </si>
  <si>
    <t>CM508147</t>
  </si>
  <si>
    <t>CM508160</t>
  </si>
  <si>
    <t>CM571026</t>
  </si>
  <si>
    <t>CM571060</t>
  </si>
  <si>
    <t>CM571125</t>
  </si>
  <si>
    <t>CM571147</t>
  </si>
  <si>
    <t>CM571160</t>
  </si>
  <si>
    <t>CM572026</t>
  </si>
  <si>
    <t>CM572060</t>
  </si>
  <si>
    <t>CM572125</t>
  </si>
  <si>
    <t>CM572147</t>
  </si>
  <si>
    <t>CM572160</t>
  </si>
  <si>
    <t>CM610026</t>
  </si>
  <si>
    <t>CM610060</t>
  </si>
  <si>
    <t>CM610125</t>
  </si>
  <si>
    <t>CM740026</t>
  </si>
  <si>
    <t>CM740060</t>
  </si>
  <si>
    <t>CM740125</t>
  </si>
  <si>
    <t>CM777026</t>
  </si>
  <si>
    <t>CM777060</t>
  </si>
  <si>
    <t>CM777125</t>
  </si>
  <si>
    <t>CM778026</t>
  </si>
  <si>
    <t>CM778060</t>
  </si>
  <si>
    <t>CM778125</t>
  </si>
  <si>
    <t>CS035060</t>
  </si>
  <si>
    <t>CS035075</t>
  </si>
  <si>
    <t>CS035090</t>
  </si>
  <si>
    <t>CS035125</t>
  </si>
  <si>
    <t>CS039060</t>
  </si>
  <si>
    <t>CS039075</t>
  </si>
  <si>
    <t>CS039090</t>
  </si>
  <si>
    <t>CS039125</t>
  </si>
  <si>
    <t>CS046060</t>
  </si>
  <si>
    <t>CS046075</t>
  </si>
  <si>
    <t>CS046090</t>
  </si>
  <si>
    <t>CS046125</t>
  </si>
  <si>
    <t>CS063026</t>
  </si>
  <si>
    <t>CS063060</t>
  </si>
  <si>
    <t>CS063075</t>
  </si>
  <si>
    <t>CS063090</t>
  </si>
  <si>
    <t>CS063125</t>
  </si>
  <si>
    <t>CS066026</t>
  </si>
  <si>
    <t>CS066060</t>
  </si>
  <si>
    <t>CS066075</t>
  </si>
  <si>
    <t>CS066090</t>
  </si>
  <si>
    <t>CS066125</t>
  </si>
  <si>
    <t>CS067026</t>
  </si>
  <si>
    <t>CS067060</t>
  </si>
  <si>
    <t>CS067075</t>
  </si>
  <si>
    <t>CS067090</t>
  </si>
  <si>
    <t>CS067125</t>
  </si>
  <si>
    <t>CS068026</t>
  </si>
  <si>
    <t>CS068060</t>
  </si>
  <si>
    <t>CS068075</t>
  </si>
  <si>
    <t>CS068090</t>
  </si>
  <si>
    <t>CS068125</t>
  </si>
  <si>
    <t>CS078026</t>
  </si>
  <si>
    <t>CS078060</t>
  </si>
  <si>
    <t>CS078075</t>
  </si>
  <si>
    <t>CS078090</t>
  </si>
  <si>
    <t>CS078125</t>
  </si>
  <si>
    <t>CS096026</t>
  </si>
  <si>
    <t>CS096060</t>
  </si>
  <si>
    <t>CS096075</t>
  </si>
  <si>
    <t>CS096090</t>
  </si>
  <si>
    <t>CS096125</t>
  </si>
  <si>
    <t>CS097026</t>
  </si>
  <si>
    <t>CS097060</t>
  </si>
  <si>
    <t>CS097075</t>
  </si>
  <si>
    <t>CS097090</t>
  </si>
  <si>
    <t>CS097125</t>
  </si>
  <si>
    <t>CS1013026</t>
  </si>
  <si>
    <t>CS1013060</t>
  </si>
  <si>
    <t>CS1013125</t>
  </si>
  <si>
    <t>CS1016026</t>
  </si>
  <si>
    <t>CS1016060</t>
  </si>
  <si>
    <t>CS1016125</t>
  </si>
  <si>
    <t>CS102026</t>
  </si>
  <si>
    <t>CS102060</t>
  </si>
  <si>
    <t>CS102075</t>
  </si>
  <si>
    <t>CS102090</t>
  </si>
  <si>
    <t>CS102125</t>
  </si>
  <si>
    <t>CS1027026</t>
  </si>
  <si>
    <t>CS1027060</t>
  </si>
  <si>
    <t>CS1027125</t>
  </si>
  <si>
    <t>CS1033026</t>
  </si>
  <si>
    <t>CS1033060</t>
  </si>
  <si>
    <t>CS1033125</t>
  </si>
  <si>
    <t>CS112026</t>
  </si>
  <si>
    <t>CS112060</t>
  </si>
  <si>
    <t>CS112075</t>
  </si>
  <si>
    <t>CS112090</t>
  </si>
  <si>
    <t>CS112125</t>
  </si>
  <si>
    <t>CS127026</t>
  </si>
  <si>
    <t>CS127060</t>
  </si>
  <si>
    <t>CS127075</t>
  </si>
  <si>
    <t>CS127090</t>
  </si>
  <si>
    <t>CS127125</t>
  </si>
  <si>
    <t>CS1320026</t>
  </si>
  <si>
    <t>CS1320060</t>
  </si>
  <si>
    <t>CS1320125</t>
  </si>
  <si>
    <t>CS1325026</t>
  </si>
  <si>
    <t>CS1325060</t>
  </si>
  <si>
    <t>CS1325125</t>
  </si>
  <si>
    <t>CS1333026</t>
  </si>
  <si>
    <t>CS1333060</t>
  </si>
  <si>
    <t>CS1333125</t>
  </si>
  <si>
    <t>CS1340026</t>
  </si>
  <si>
    <t>CS1340060</t>
  </si>
  <si>
    <t>CS1340125</t>
  </si>
  <si>
    <t>CS1625026</t>
  </si>
  <si>
    <t>CS1625060</t>
  </si>
  <si>
    <t>CS1625125</t>
  </si>
  <si>
    <t>CS166026</t>
  </si>
  <si>
    <t>CS166060</t>
  </si>
  <si>
    <t>CS166075</t>
  </si>
  <si>
    <t>CS166090</t>
  </si>
  <si>
    <t>CS166125</t>
  </si>
  <si>
    <t>CS172026</t>
  </si>
  <si>
    <t>CS172060</t>
  </si>
  <si>
    <t>CS172075</t>
  </si>
  <si>
    <t>CS172090</t>
  </si>
  <si>
    <t>CS172125</t>
  </si>
  <si>
    <t>CS203026</t>
  </si>
  <si>
    <t>CS203060</t>
  </si>
  <si>
    <t>CS203075</t>
  </si>
  <si>
    <t>CS203090</t>
  </si>
  <si>
    <t>CS203125</t>
  </si>
  <si>
    <t>CS229026</t>
  </si>
  <si>
    <t>CS229060</t>
  </si>
  <si>
    <t>CS229075</t>
  </si>
  <si>
    <t>CS229090</t>
  </si>
  <si>
    <t>CS229125</t>
  </si>
  <si>
    <t>CS234026</t>
  </si>
  <si>
    <t>CS234060</t>
  </si>
  <si>
    <t>CS234075</t>
  </si>
  <si>
    <t>CS234090</t>
  </si>
  <si>
    <t>CS234125</t>
  </si>
  <si>
    <t>CS270026</t>
  </si>
  <si>
    <t>CS270060</t>
  </si>
  <si>
    <t>CS270060E14</t>
  </si>
  <si>
    <t>CS270060E18</t>
  </si>
  <si>
    <t>CS270075</t>
  </si>
  <si>
    <t>CS270075E14</t>
  </si>
  <si>
    <t>CS270075E18</t>
  </si>
  <si>
    <t>CS270090</t>
  </si>
  <si>
    <t>CS270090E14</t>
  </si>
  <si>
    <t>CS270090E18</t>
  </si>
  <si>
    <t>CS270125</t>
  </si>
  <si>
    <t>CS270125E14</t>
  </si>
  <si>
    <t>CS270125E18</t>
  </si>
  <si>
    <t>CS330026</t>
  </si>
  <si>
    <t>CS330060</t>
  </si>
  <si>
    <t>CS330060E14</t>
  </si>
  <si>
    <t>CS330060E18</t>
  </si>
  <si>
    <t>CS330075</t>
  </si>
  <si>
    <t>CS330075E14</t>
  </si>
  <si>
    <t>CS330090</t>
  </si>
  <si>
    <t>CS330125</t>
  </si>
  <si>
    <t>CS330125E14</t>
  </si>
  <si>
    <t>CS330125E18</t>
  </si>
  <si>
    <t>CS343026</t>
  </si>
  <si>
    <t>CS343060</t>
  </si>
  <si>
    <t>CS343075</t>
  </si>
  <si>
    <t>CS343090</t>
  </si>
  <si>
    <t>CS343125</t>
  </si>
  <si>
    <t>CS358026</t>
  </si>
  <si>
    <t>CS358060</t>
  </si>
  <si>
    <t>CS358075</t>
  </si>
  <si>
    <t>CS358090</t>
  </si>
  <si>
    <t>CS358125</t>
  </si>
  <si>
    <t>CS400026</t>
  </si>
  <si>
    <t>CS400060</t>
  </si>
  <si>
    <t>CS400075</t>
  </si>
  <si>
    <t>CS400090</t>
  </si>
  <si>
    <t>CS400125</t>
  </si>
  <si>
    <t>CS467026</t>
  </si>
  <si>
    <t>CS467060</t>
  </si>
  <si>
    <t>CS467075</t>
  </si>
  <si>
    <t>CS467090</t>
  </si>
  <si>
    <t>CS467125</t>
  </si>
  <si>
    <t>CS468026</t>
  </si>
  <si>
    <t>CS468060</t>
  </si>
  <si>
    <t>CS468075</t>
  </si>
  <si>
    <t>CS468090</t>
  </si>
  <si>
    <t>CS468125</t>
  </si>
  <si>
    <t>CS508026</t>
  </si>
  <si>
    <t>CS508060</t>
  </si>
  <si>
    <t>CS508075</t>
  </si>
  <si>
    <t>CS508090</t>
  </si>
  <si>
    <t>CS508125</t>
  </si>
  <si>
    <t>CS571026</t>
  </si>
  <si>
    <t>CS571060</t>
  </si>
  <si>
    <t>CS571075</t>
  </si>
  <si>
    <t>CS571090</t>
  </si>
  <si>
    <t>CS571125</t>
  </si>
  <si>
    <t>CS572026</t>
  </si>
  <si>
    <t>CS572060</t>
  </si>
  <si>
    <t>CS572075</t>
  </si>
  <si>
    <t>CS572090</t>
  </si>
  <si>
    <t>CS572125</t>
  </si>
  <si>
    <t>CS610026</t>
  </si>
  <si>
    <t>CS610060</t>
  </si>
  <si>
    <t>CS610075</t>
  </si>
  <si>
    <t>CS610090</t>
  </si>
  <si>
    <t>CS610125</t>
  </si>
  <si>
    <t>CS740026</t>
  </si>
  <si>
    <t>CS740060</t>
  </si>
  <si>
    <t>CS740075</t>
  </si>
  <si>
    <t>CS740090</t>
  </si>
  <si>
    <t>CS740125</t>
  </si>
  <si>
    <t>CS777026</t>
  </si>
  <si>
    <t>CS777060</t>
  </si>
  <si>
    <t>CS777075</t>
  </si>
  <si>
    <t>CS777090</t>
  </si>
  <si>
    <t>CS777125</t>
  </si>
  <si>
    <t>CS778026</t>
  </si>
  <si>
    <t>CS778060</t>
  </si>
  <si>
    <t>CS778125</t>
  </si>
  <si>
    <t>사양</t>
  </si>
  <si>
    <t>품번</t>
  </si>
  <si>
    <t>AL</t>
  </si>
  <si>
    <t>사이즈</t>
  </si>
  <si>
    <t>투자율</t>
  </si>
  <si>
    <t>Material</t>
  </si>
  <si>
    <t>OD</t>
  </si>
  <si>
    <t>Core Loss(W)</t>
  </si>
  <si>
    <t>DC</t>
  </si>
  <si>
    <t>AC</t>
  </si>
  <si>
    <t>Flux Density(G)</t>
  </si>
  <si>
    <t>DC(ΔB/2)</t>
  </si>
  <si>
    <t>Core Loss(mW/cc)</t>
  </si>
  <si>
    <t>AC(ΔB)</t>
  </si>
  <si>
    <t>Stack HT</t>
  </si>
  <si>
    <t>Inductor Design</t>
  </si>
  <si>
    <t>Current</t>
  </si>
  <si>
    <t>H(Oe)</t>
  </si>
  <si>
    <t>Design Parameter</t>
  </si>
  <si>
    <t>Inductance</t>
  </si>
  <si>
    <t>358E14</t>
  </si>
  <si>
    <t>Total Loss &amp; Delta T</t>
  </si>
  <si>
    <t>610E20</t>
  </si>
  <si>
    <t>CM(MPP)</t>
  </si>
  <si>
    <t>CH(HighFlux)</t>
  </si>
  <si>
    <t>CS(Sendust)</t>
  </si>
  <si>
    <t>CK(MegaFlux)</t>
  </si>
  <si>
    <t>CS(Sendust)</t>
  </si>
  <si>
    <t>CM(MPP)</t>
  </si>
  <si>
    <t>CK(MegaFlux)</t>
  </si>
  <si>
    <t>234E14</t>
  </si>
  <si>
    <t>CH234060E14</t>
  </si>
  <si>
    <t>CH234125E14</t>
  </si>
  <si>
    <t>CS234060E14</t>
  </si>
  <si>
    <t>CM234060E14</t>
  </si>
  <si>
    <t>CS234125E14</t>
  </si>
  <si>
    <t>CM234125E14</t>
  </si>
  <si>
    <t>HS(HS)</t>
  </si>
  <si>
    <t>HS(HS)</t>
  </si>
  <si>
    <t>HS096060</t>
  </si>
  <si>
    <t>HS096075</t>
  </si>
  <si>
    <t>HS096090</t>
  </si>
  <si>
    <t>HS097060</t>
  </si>
  <si>
    <t>HS097075</t>
  </si>
  <si>
    <t>HS097090</t>
  </si>
  <si>
    <t>HS1013026</t>
  </si>
  <si>
    <t>HS1013060</t>
  </si>
  <si>
    <t>HS1016026</t>
  </si>
  <si>
    <t>HS1016060</t>
  </si>
  <si>
    <t>HS102026</t>
  </si>
  <si>
    <t>HS102060</t>
  </si>
  <si>
    <t>HS102075</t>
  </si>
  <si>
    <t>HS102090</t>
  </si>
  <si>
    <t>HS1027026</t>
  </si>
  <si>
    <t>HS1027060</t>
  </si>
  <si>
    <t>HS1033026</t>
  </si>
  <si>
    <t>HS1033060</t>
  </si>
  <si>
    <t>HS112026</t>
  </si>
  <si>
    <t>HS112060</t>
  </si>
  <si>
    <t>HS112090</t>
  </si>
  <si>
    <t>HS127026</t>
  </si>
  <si>
    <t>HS127060</t>
  </si>
  <si>
    <t>HS127075</t>
  </si>
  <si>
    <t>HS127090</t>
  </si>
  <si>
    <t>HS1320026</t>
  </si>
  <si>
    <t>HS1320060</t>
  </si>
  <si>
    <t>HS1325026</t>
  </si>
  <si>
    <t>HS1325060</t>
  </si>
  <si>
    <t>HS1333026</t>
  </si>
  <si>
    <t>HS1333060</t>
  </si>
  <si>
    <t>HS1340026</t>
  </si>
  <si>
    <t>HS1340060</t>
  </si>
  <si>
    <t>HS1625026</t>
  </si>
  <si>
    <t>HS1625060</t>
  </si>
  <si>
    <t>HS166026</t>
  </si>
  <si>
    <t>HS166060</t>
  </si>
  <si>
    <t>HS166075</t>
  </si>
  <si>
    <t>HS166090</t>
  </si>
  <si>
    <t>HS172026</t>
  </si>
  <si>
    <t>HS172060</t>
  </si>
  <si>
    <t>HS172075</t>
  </si>
  <si>
    <t>HS172090</t>
  </si>
  <si>
    <t>HS203026</t>
  </si>
  <si>
    <t>HS203060</t>
  </si>
  <si>
    <t>HS203075</t>
  </si>
  <si>
    <t>HS203090</t>
  </si>
  <si>
    <t>HS229026</t>
  </si>
  <si>
    <t>HS229060</t>
  </si>
  <si>
    <t>HS229075</t>
  </si>
  <si>
    <t>HS229090</t>
  </si>
  <si>
    <t>HS234026</t>
  </si>
  <si>
    <t>HS234060</t>
  </si>
  <si>
    <t>HS234060E14</t>
  </si>
  <si>
    <t>HS234075</t>
  </si>
  <si>
    <t>HS234090</t>
  </si>
  <si>
    <t>HS270026</t>
  </si>
  <si>
    <t>HS270060</t>
  </si>
  <si>
    <t>HS270060E14</t>
  </si>
  <si>
    <t>HS270060E18</t>
  </si>
  <si>
    <t>HS270075</t>
  </si>
  <si>
    <t>HS270075E18</t>
  </si>
  <si>
    <t>HS270090</t>
  </si>
  <si>
    <t>HS330026</t>
  </si>
  <si>
    <t>HS330060</t>
  </si>
  <si>
    <t>HS330060E14</t>
  </si>
  <si>
    <t>HS330075</t>
  </si>
  <si>
    <t>HS330090</t>
  </si>
  <si>
    <t>HS343026</t>
  </si>
  <si>
    <t>HS343060</t>
  </si>
  <si>
    <t>HS343075</t>
  </si>
  <si>
    <t>HS343090</t>
  </si>
  <si>
    <t>HS358026</t>
  </si>
  <si>
    <t>HS358060</t>
  </si>
  <si>
    <t>HS358075</t>
  </si>
  <si>
    <t>HS358090</t>
  </si>
  <si>
    <t>HS400026</t>
  </si>
  <si>
    <t>HS400060</t>
  </si>
  <si>
    <t>HS400075</t>
  </si>
  <si>
    <t>HS400090</t>
  </si>
  <si>
    <t>HS467026</t>
  </si>
  <si>
    <t>HS467060</t>
  </si>
  <si>
    <t>HS467075</t>
  </si>
  <si>
    <t>HS467090</t>
  </si>
  <si>
    <t>HS468026</t>
  </si>
  <si>
    <t>HS468060</t>
  </si>
  <si>
    <t>HS468075</t>
  </si>
  <si>
    <t>HS468090</t>
  </si>
  <si>
    <t>HS508026</t>
  </si>
  <si>
    <t>HS508060</t>
  </si>
  <si>
    <t>HS508075</t>
  </si>
  <si>
    <t>HS508090</t>
  </si>
  <si>
    <t>HS571026</t>
  </si>
  <si>
    <t>HS571060</t>
  </si>
  <si>
    <t>HS571075</t>
  </si>
  <si>
    <t>HS571090</t>
  </si>
  <si>
    <t>HS572026</t>
  </si>
  <si>
    <t>HS572060</t>
  </si>
  <si>
    <t>HS572075</t>
  </si>
  <si>
    <t>HS572090</t>
  </si>
  <si>
    <t>HS610026</t>
  </si>
  <si>
    <t>HS610060</t>
  </si>
  <si>
    <t>HS610060E20</t>
  </si>
  <si>
    <t>HS610075</t>
  </si>
  <si>
    <t>HS610090</t>
  </si>
  <si>
    <t>HS740026</t>
  </si>
  <si>
    <t>HS740060</t>
  </si>
  <si>
    <t>HS740090</t>
  </si>
  <si>
    <t>HS777026</t>
  </si>
  <si>
    <t>HS777060</t>
  </si>
  <si>
    <t>HS777090</t>
  </si>
  <si>
    <t>HS778026</t>
  </si>
  <si>
    <t>HS778060</t>
  </si>
  <si>
    <t>HS096026</t>
  </si>
  <si>
    <t>HS097026</t>
  </si>
  <si>
    <t>HS740075</t>
  </si>
  <si>
    <t>HS777075</t>
  </si>
  <si>
    <t>HS778075</t>
  </si>
  <si>
    <t>HS778090</t>
  </si>
  <si>
    <t>CS778075</t>
  </si>
  <si>
    <t>CS778090</t>
  </si>
  <si>
    <t>CH610026E20</t>
  </si>
  <si>
    <t>HS610026E20</t>
  </si>
  <si>
    <t>d</t>
  </si>
  <si>
    <t>d</t>
  </si>
  <si>
    <t>CM610026E20</t>
  </si>
  <si>
    <t>CM610060E20</t>
  </si>
  <si>
    <t>CS610026E20</t>
  </si>
  <si>
    <t>CS610060E20</t>
  </si>
  <si>
    <r>
      <t>LI</t>
    </r>
    <r>
      <rPr>
        <b/>
        <vertAlign val="superscript"/>
        <sz val="12"/>
        <rFont val="돋움"/>
        <family val="3"/>
      </rPr>
      <t>2</t>
    </r>
  </si>
  <si>
    <t>Perm.</t>
  </si>
  <si>
    <t>026</t>
  </si>
  <si>
    <t>060</t>
  </si>
  <si>
    <t>075</t>
  </si>
  <si>
    <t>090</t>
  </si>
  <si>
    <t>050</t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</si>
  <si>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20</t>
    </r>
    <r>
      <rPr>
        <sz val="10"/>
        <rFont val="돋움"/>
        <family val="3"/>
      </rPr>
      <t>℃</t>
    </r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</si>
  <si>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T(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</si>
  <si>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Perm.</t>
  </si>
  <si>
    <t>0A</t>
  </si>
  <si>
    <t>~</t>
  </si>
  <si>
    <t>CH888026</t>
  </si>
  <si>
    <t>CH888060</t>
  </si>
  <si>
    <t>CH888125</t>
  </si>
  <si>
    <t>CM888026</t>
  </si>
  <si>
    <t>CM888060</t>
  </si>
  <si>
    <t>CM888125</t>
  </si>
  <si>
    <t>CS888026</t>
  </si>
  <si>
    <t>CS888060</t>
  </si>
  <si>
    <t>CS888075</t>
  </si>
  <si>
    <t>CS888090</t>
  </si>
  <si>
    <t>CS888125</t>
  </si>
  <si>
    <t>HS888026</t>
  </si>
  <si>
    <t>HS888060</t>
  </si>
  <si>
    <t>HS888075</t>
  </si>
  <si>
    <t>HS888090</t>
  </si>
  <si>
    <t>Wire Material</t>
  </si>
  <si>
    <t>Copper</t>
  </si>
  <si>
    <t>Aluminum</t>
  </si>
  <si>
    <t>Copper</t>
  </si>
  <si>
    <t>Wire Material</t>
  </si>
  <si>
    <r>
      <t>Temp of Wire(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</si>
  <si>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Wire Weight(g)</t>
  </si>
  <si>
    <r>
      <t>Wire Eff. Area(</t>
    </r>
    <r>
      <rPr>
        <sz val="10"/>
        <rFont val="돋움"/>
        <family val="3"/>
      </rPr>
      <t>㎟</t>
    </r>
    <r>
      <rPr>
        <sz val="10"/>
        <rFont val="Verdana"/>
        <family val="2"/>
      </rPr>
      <t>)</t>
    </r>
  </si>
  <si>
    <r>
      <t>Surface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</si>
  <si>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r>
      <t>Wire length/T(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</si>
  <si>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Ply</t>
  </si>
  <si>
    <t>Multi Ply Wire Dia(mm)</t>
  </si>
  <si>
    <t>Curr.</t>
  </si>
  <si>
    <t>RMS Current (A)</t>
  </si>
  <si>
    <t>Peak Current (A)</t>
  </si>
  <si>
    <t>Wire loss @Irms(W)</t>
  </si>
  <si>
    <t>Wire loss @Ipeak(W)</t>
  </si>
  <si>
    <t>Ripple Current (ΔI)</t>
  </si>
  <si>
    <t>Frequency (kHz)</t>
  </si>
  <si>
    <t>019</t>
  </si>
  <si>
    <t>HS1013019</t>
  </si>
  <si>
    <t>HS1016019</t>
  </si>
  <si>
    <t>HS1027019</t>
  </si>
  <si>
    <t>HS1033019</t>
  </si>
  <si>
    <t>HS1320019</t>
  </si>
  <si>
    <t>HS1325019</t>
  </si>
  <si>
    <t>HS1333019</t>
  </si>
  <si>
    <t>HS1340019</t>
  </si>
  <si>
    <t>HS1625019</t>
  </si>
  <si>
    <t>L@ Ipeak</t>
  </si>
  <si>
    <t>1Layer=</t>
  </si>
  <si>
    <t>2Layer=</t>
  </si>
  <si>
    <t>3Layer=</t>
  </si>
  <si>
    <r>
      <t>Required L (</t>
    </r>
    <r>
      <rPr>
        <b/>
        <sz val="10"/>
        <rFont val="돋움"/>
        <family val="3"/>
      </rPr>
      <t>μ</t>
    </r>
    <r>
      <rPr>
        <b/>
        <sz val="10"/>
        <rFont val="Verdana"/>
        <family val="2"/>
      </rPr>
      <t>H) @ Ipeak</t>
    </r>
  </si>
  <si>
    <r>
      <t>H(Oe)</t>
    </r>
    <r>
      <rPr>
        <sz val="9"/>
        <rFont val="돋움"/>
        <family val="3"/>
      </rPr>
      <t>＼</t>
    </r>
    <r>
      <rPr>
        <sz val="9"/>
        <rFont val="Verdana"/>
        <family val="2"/>
      </rPr>
      <t>AL</t>
    </r>
  </si>
  <si>
    <t>Perm.</t>
  </si>
  <si>
    <t>Total Loss(W)</t>
  </si>
  <si>
    <t>Delta T</t>
  </si>
  <si>
    <t>DC</t>
  </si>
  <si>
    <t>AC</t>
  </si>
  <si>
    <t>KS(KS)</t>
  </si>
  <si>
    <t>040</t>
  </si>
  <si>
    <t>KS(KS)</t>
  </si>
  <si>
    <t>KS096026</t>
  </si>
  <si>
    <t>KS096040</t>
  </si>
  <si>
    <t>KS096060</t>
  </si>
  <si>
    <t>KS467026</t>
  </si>
  <si>
    <t>KS467040</t>
  </si>
  <si>
    <t>KS467060</t>
  </si>
  <si>
    <t>KS1013060</t>
  </si>
  <si>
    <t>KS1016060</t>
  </si>
  <si>
    <t>KS102026</t>
  </si>
  <si>
    <t>KS1027060</t>
  </si>
  <si>
    <t>KS1033060</t>
  </si>
  <si>
    <t>KS112026</t>
  </si>
  <si>
    <t>KS127026</t>
  </si>
  <si>
    <t>KS1320060</t>
  </si>
  <si>
    <t>KS1325060</t>
  </si>
  <si>
    <t>KS1333060</t>
  </si>
  <si>
    <t>KS1340060</t>
  </si>
  <si>
    <t>KS1625060</t>
  </si>
  <si>
    <t>KS166026</t>
  </si>
  <si>
    <t>KS166060</t>
  </si>
  <si>
    <t>KS172026</t>
  </si>
  <si>
    <t>KS172060</t>
  </si>
  <si>
    <t>KS203026</t>
  </si>
  <si>
    <t>KS203060</t>
  </si>
  <si>
    <t>KS229026</t>
  </si>
  <si>
    <t>KS229060</t>
  </si>
  <si>
    <t>KS234026</t>
  </si>
  <si>
    <t>KS234060</t>
  </si>
  <si>
    <t>KS270026</t>
  </si>
  <si>
    <t>KS270060</t>
  </si>
  <si>
    <t>KS270060E18</t>
  </si>
  <si>
    <t>KS330026</t>
  </si>
  <si>
    <t>KS330060</t>
  </si>
  <si>
    <t>KS343026</t>
  </si>
  <si>
    <t>KS343060</t>
  </si>
  <si>
    <t>KS358026</t>
  </si>
  <si>
    <t>KS358060</t>
  </si>
  <si>
    <t>KS400026</t>
  </si>
  <si>
    <t>KS400060</t>
  </si>
  <si>
    <t>KS468026</t>
  </si>
  <si>
    <t>KS468060</t>
  </si>
  <si>
    <t>KS508026</t>
  </si>
  <si>
    <t>KS508060</t>
  </si>
  <si>
    <t>KS571026</t>
  </si>
  <si>
    <t>KS571060</t>
  </si>
  <si>
    <t>KS572026</t>
  </si>
  <si>
    <t>KS572060</t>
  </si>
  <si>
    <t>KS610026</t>
  </si>
  <si>
    <t>KS610026E20</t>
  </si>
  <si>
    <t>KS610060</t>
  </si>
  <si>
    <t>KS740026</t>
  </si>
  <si>
    <t>KS740060</t>
  </si>
  <si>
    <t>KS777026</t>
  </si>
  <si>
    <t>KS777060</t>
  </si>
  <si>
    <t>KS778026</t>
  </si>
  <si>
    <t>KS778060</t>
  </si>
  <si>
    <t>KS888026</t>
  </si>
  <si>
    <t>KS888060</t>
  </si>
  <si>
    <t>KS097040</t>
  </si>
  <si>
    <t>KS097060</t>
  </si>
  <si>
    <t>KS1013026</t>
  </si>
  <si>
    <t>KS1013040</t>
  </si>
  <si>
    <t>KS1016026</t>
  </si>
  <si>
    <t>KS1016040</t>
  </si>
  <si>
    <t>KS102040</t>
  </si>
  <si>
    <t>KS102060</t>
  </si>
  <si>
    <t>KS1027026</t>
  </si>
  <si>
    <t>KS1027040</t>
  </si>
  <si>
    <t>KS1033026</t>
  </si>
  <si>
    <t>KS1033040</t>
  </si>
  <si>
    <t>KS112040</t>
  </si>
  <si>
    <t>KS112060</t>
  </si>
  <si>
    <t>KS127040</t>
  </si>
  <si>
    <t>KS127060</t>
  </si>
  <si>
    <t>KS1320026</t>
  </si>
  <si>
    <t>KS1320040</t>
  </si>
  <si>
    <t>KS1325026</t>
  </si>
  <si>
    <t>KS1325040</t>
  </si>
  <si>
    <t>KS1333026</t>
  </si>
  <si>
    <t>KS1333040</t>
  </si>
  <si>
    <t>KS1340026</t>
  </si>
  <si>
    <t>KS1340040</t>
  </si>
  <si>
    <t>KS1625026</t>
  </si>
  <si>
    <t>KS1625040</t>
  </si>
  <si>
    <t>KS166040</t>
  </si>
  <si>
    <t>KS172040</t>
  </si>
  <si>
    <t>KS203040</t>
  </si>
  <si>
    <t>KS229040</t>
  </si>
  <si>
    <t>KS234040</t>
  </si>
  <si>
    <t>KS234040E14</t>
  </si>
  <si>
    <t>KS270040</t>
  </si>
  <si>
    <t>KS270040E14</t>
  </si>
  <si>
    <t>KS270040E18</t>
  </si>
  <si>
    <t>KS330040</t>
  </si>
  <si>
    <t>KS330040E14</t>
  </si>
  <si>
    <t>KS343040</t>
  </si>
  <si>
    <t>KS358040</t>
  </si>
  <si>
    <t>KS400040</t>
  </si>
  <si>
    <t>KS468040</t>
  </si>
  <si>
    <t>KS508040</t>
  </si>
  <si>
    <t>KS571040</t>
  </si>
  <si>
    <t>KS572040</t>
  </si>
  <si>
    <t>KS610040</t>
  </si>
  <si>
    <t>KS610040E20</t>
  </si>
  <si>
    <t>KS740040</t>
  </si>
  <si>
    <t>KS777040</t>
  </si>
  <si>
    <t>KS778040</t>
  </si>
  <si>
    <t>KS234060E14</t>
  </si>
  <si>
    <t>KS270060E14</t>
  </si>
  <si>
    <t>KS330060E14</t>
  </si>
  <si>
    <t>KS610060E20</t>
  </si>
  <si>
    <t>KS097026</t>
  </si>
  <si>
    <t>CK(MegaFlux)</t>
  </si>
  <si>
    <t>019</t>
  </si>
  <si>
    <t>CK1013019</t>
  </si>
  <si>
    <t>CK1016019</t>
  </si>
  <si>
    <t>CK1027019</t>
  </si>
  <si>
    <t>CK1033019</t>
  </si>
  <si>
    <t>CK1320019</t>
  </si>
  <si>
    <t>CK1325019</t>
  </si>
  <si>
    <t>CK1333019</t>
  </si>
  <si>
    <t>CK1340019</t>
  </si>
  <si>
    <t>CK1625019</t>
  </si>
  <si>
    <t>CK(MegaFlux)</t>
  </si>
  <si>
    <t>CK(MegaFlux)</t>
  </si>
  <si>
    <t>CK(MegaFlux)</t>
  </si>
  <si>
    <t>CK(MegaFlux)</t>
  </si>
  <si>
    <t>CK234060E14</t>
  </si>
  <si>
    <t>CK610026E20</t>
  </si>
  <si>
    <t>CK888026</t>
  </si>
  <si>
    <t>CK888050</t>
  </si>
  <si>
    <t>CK888060</t>
  </si>
  <si>
    <t>CK400019</t>
  </si>
  <si>
    <t>CK467019</t>
  </si>
  <si>
    <t>CK468019</t>
  </si>
  <si>
    <t>CK508019</t>
  </si>
  <si>
    <t>CK571019</t>
  </si>
  <si>
    <t>CK610019</t>
  </si>
  <si>
    <t>CK610019E20</t>
  </si>
  <si>
    <t>CK740019</t>
  </si>
  <si>
    <t>CK777019</t>
  </si>
  <si>
    <t>CK778019</t>
  </si>
  <si>
    <t>HS234019</t>
  </si>
  <si>
    <t>HS270019</t>
  </si>
  <si>
    <t>HS330019</t>
  </si>
  <si>
    <t>HS343019</t>
  </si>
  <si>
    <t>HS358019</t>
  </si>
  <si>
    <t>HS400019</t>
  </si>
  <si>
    <t>HS467019</t>
  </si>
  <si>
    <t>HS468019</t>
  </si>
  <si>
    <t>HS508019</t>
  </si>
  <si>
    <t>HS571019</t>
  </si>
  <si>
    <t>HS572019</t>
  </si>
  <si>
    <t>HS610019</t>
  </si>
  <si>
    <t>HS610019E20</t>
  </si>
  <si>
    <t>HS740019</t>
  </si>
  <si>
    <t>HS777019</t>
  </si>
  <si>
    <t>HS778019</t>
  </si>
  <si>
    <t>HS888019</t>
  </si>
  <si>
    <t>CK234019</t>
  </si>
  <si>
    <t>CK270019</t>
  </si>
  <si>
    <t>CK330019</t>
  </si>
  <si>
    <t>CK343019</t>
  </si>
  <si>
    <t>CK358019</t>
  </si>
  <si>
    <t>CK572019</t>
  </si>
  <si>
    <t>CK888019</t>
  </si>
  <si>
    <t>Rev. No.</t>
  </si>
  <si>
    <t>contents</t>
  </si>
  <si>
    <t>Revision History</t>
  </si>
  <si>
    <t xml:space="preserve">Add HS, MF Materials 19μ Available Size= Φ23.4 ~ Φ162.5 </t>
  </si>
  <si>
    <t>Add KS Material Available Size=Φ096 ~ Φ1625, Perm=26,40,60μ</t>
  </si>
  <si>
    <t>300</t>
  </si>
  <si>
    <t>CH300026</t>
  </si>
  <si>
    <t>CH300060</t>
  </si>
  <si>
    <t>CH300125</t>
  </si>
  <si>
    <t>CH300147</t>
  </si>
  <si>
    <t>CH300160</t>
  </si>
  <si>
    <t>434</t>
  </si>
  <si>
    <t>CH434026</t>
  </si>
  <si>
    <t>CH434060</t>
  </si>
  <si>
    <t>CH434125</t>
  </si>
  <si>
    <t>CH434147</t>
  </si>
  <si>
    <t>CH434160</t>
  </si>
  <si>
    <t>CK434026</t>
  </si>
  <si>
    <t>CK434060</t>
  </si>
  <si>
    <t>CK434019</t>
  </si>
  <si>
    <t>CK434050</t>
  </si>
  <si>
    <t>CK434090</t>
  </si>
  <si>
    <t>CK434075</t>
  </si>
  <si>
    <t>CM434026</t>
  </si>
  <si>
    <t>CM434060</t>
  </si>
  <si>
    <t>CM434125</t>
  </si>
  <si>
    <t>CM434147</t>
  </si>
  <si>
    <t>CM434160</t>
  </si>
  <si>
    <t>CS434026</t>
  </si>
  <si>
    <t>CS434060</t>
  </si>
  <si>
    <t>CS434075</t>
  </si>
  <si>
    <t>CS434090</t>
  </si>
  <si>
    <t>CS434125</t>
  </si>
  <si>
    <t>HS434019</t>
  </si>
  <si>
    <t>HS434026</t>
  </si>
  <si>
    <t>HS434060</t>
  </si>
  <si>
    <t>HS434075</t>
  </si>
  <si>
    <t>HS434090</t>
  </si>
  <si>
    <t>KS434026</t>
  </si>
  <si>
    <t>KS434040</t>
  </si>
  <si>
    <t>KS434060</t>
  </si>
  <si>
    <t>378</t>
  </si>
  <si>
    <t>488</t>
  </si>
  <si>
    <t>540</t>
  </si>
  <si>
    <t>596</t>
  </si>
  <si>
    <t>640</t>
  </si>
  <si>
    <t>680</t>
  </si>
  <si>
    <t>CH147026</t>
  </si>
  <si>
    <t>CH147060</t>
  </si>
  <si>
    <t>CH147125</t>
  </si>
  <si>
    <t>CH147147</t>
  </si>
  <si>
    <t>CH147160</t>
  </si>
  <si>
    <t>CH252026</t>
  </si>
  <si>
    <t>CH252060</t>
  </si>
  <si>
    <t>CH252125</t>
  </si>
  <si>
    <t>CH252147</t>
  </si>
  <si>
    <t>CH252160</t>
  </si>
  <si>
    <t>CH330026</t>
  </si>
  <si>
    <t>CH378026</t>
  </si>
  <si>
    <t>CH378060</t>
  </si>
  <si>
    <t>CH378125</t>
  </si>
  <si>
    <t>CH378147</t>
  </si>
  <si>
    <t>CH378160</t>
  </si>
  <si>
    <t>CH488026</t>
  </si>
  <si>
    <t>CH488060</t>
  </si>
  <si>
    <t>CH488125</t>
  </si>
  <si>
    <t>CH488147</t>
  </si>
  <si>
    <t>CH488160</t>
  </si>
  <si>
    <t>CH540026</t>
  </si>
  <si>
    <t>CH540060</t>
  </si>
  <si>
    <t>CH540125</t>
  </si>
  <si>
    <t>CH540147</t>
  </si>
  <si>
    <t>CH540160</t>
  </si>
  <si>
    <t>CH596026</t>
  </si>
  <si>
    <t>CH596060</t>
  </si>
  <si>
    <t>CH596125</t>
  </si>
  <si>
    <t>CH596147</t>
  </si>
  <si>
    <t>CH596160</t>
  </si>
  <si>
    <t>CH640026</t>
  </si>
  <si>
    <t>CH640060</t>
  </si>
  <si>
    <t>CH640125</t>
  </si>
  <si>
    <t>CH680026</t>
  </si>
  <si>
    <t>CH680060</t>
  </si>
  <si>
    <t>CH680125</t>
  </si>
  <si>
    <t>CK147026</t>
  </si>
  <si>
    <t>CK147050</t>
  </si>
  <si>
    <t>CK147060</t>
  </si>
  <si>
    <t>CK147075</t>
  </si>
  <si>
    <t>CK147090</t>
  </si>
  <si>
    <t>CK252019</t>
  </si>
  <si>
    <t>CK252026</t>
  </si>
  <si>
    <t>CK252050</t>
  </si>
  <si>
    <t>CK252060</t>
  </si>
  <si>
    <t>CK252075</t>
  </si>
  <si>
    <t>CK252090</t>
  </si>
  <si>
    <t>CK300019</t>
  </si>
  <si>
    <t>CK300026</t>
  </si>
  <si>
    <t>CK300050</t>
  </si>
  <si>
    <t>CK300060</t>
  </si>
  <si>
    <t>CK300075</t>
  </si>
  <si>
    <t>CK300090</t>
  </si>
  <si>
    <t>CK378019</t>
  </si>
  <si>
    <t>CK378026</t>
  </si>
  <si>
    <t>CK378050</t>
  </si>
  <si>
    <t>CK378060</t>
  </si>
  <si>
    <t>CK378075</t>
  </si>
  <si>
    <t>CK378090</t>
  </si>
  <si>
    <t>CK488019</t>
  </si>
  <si>
    <t>CK488026</t>
  </si>
  <si>
    <t>CK488050</t>
  </si>
  <si>
    <t>CK488060</t>
  </si>
  <si>
    <t>CK488075</t>
  </si>
  <si>
    <t>CK488090</t>
  </si>
  <si>
    <t>CK540019</t>
  </si>
  <si>
    <t>CK540026</t>
  </si>
  <si>
    <t>CK540050</t>
  </si>
  <si>
    <t>CK540060</t>
  </si>
  <si>
    <t>CK540075</t>
  </si>
  <si>
    <t>CK540090</t>
  </si>
  <si>
    <t>CK596019</t>
  </si>
  <si>
    <t>CK596026</t>
  </si>
  <si>
    <t>CK596050</t>
  </si>
  <si>
    <t>CK596060</t>
  </si>
  <si>
    <t>CK596075</t>
  </si>
  <si>
    <t>CK596090</t>
  </si>
  <si>
    <t>CK740075</t>
  </si>
  <si>
    <t>CK777075</t>
  </si>
  <si>
    <t>CK778075</t>
  </si>
  <si>
    <t>CK778090</t>
  </si>
  <si>
    <t>CK888075</t>
  </si>
  <si>
    <t>CK888090</t>
  </si>
  <si>
    <t>CK640019</t>
  </si>
  <si>
    <t>CK640026</t>
  </si>
  <si>
    <t>CK640050</t>
  </si>
  <si>
    <t>CK640060</t>
  </si>
  <si>
    <t>CK640075</t>
  </si>
  <si>
    <t>CK640090</t>
  </si>
  <si>
    <t>CK680019</t>
  </si>
  <si>
    <t>CK680026</t>
  </si>
  <si>
    <t>CK680050</t>
  </si>
  <si>
    <t>CK680060</t>
  </si>
  <si>
    <t>CK680075</t>
  </si>
  <si>
    <t>CK680090</t>
  </si>
  <si>
    <t>CM147026</t>
  </si>
  <si>
    <t>CM147060</t>
  </si>
  <si>
    <t>CM147125</t>
  </si>
  <si>
    <t>CM147147</t>
  </si>
  <si>
    <t>CM147160</t>
  </si>
  <si>
    <t>CM147173</t>
  </si>
  <si>
    <t>CM147200</t>
  </si>
  <si>
    <t>CM252026</t>
  </si>
  <si>
    <t>CM252060</t>
  </si>
  <si>
    <t>CM252125</t>
  </si>
  <si>
    <t>CM252147</t>
  </si>
  <si>
    <t>CM252160</t>
  </si>
  <si>
    <t>CM252173</t>
  </si>
  <si>
    <t>CM252200</t>
  </si>
  <si>
    <t>CM300026</t>
  </si>
  <si>
    <t>CM300060</t>
  </si>
  <si>
    <t>CM300125</t>
  </si>
  <si>
    <t>CM300147</t>
  </si>
  <si>
    <t>CM300160</t>
  </si>
  <si>
    <t>CM300173</t>
  </si>
  <si>
    <t>CM300200</t>
  </si>
  <si>
    <t>CM378026</t>
  </si>
  <si>
    <t>CM378060</t>
  </si>
  <si>
    <t>CM378125</t>
  </si>
  <si>
    <t>CM378147</t>
  </si>
  <si>
    <t>CM378160</t>
  </si>
  <si>
    <t>CM378173</t>
  </si>
  <si>
    <t>CM378200</t>
  </si>
  <si>
    <t>CM488026</t>
  </si>
  <si>
    <t>CM488060</t>
  </si>
  <si>
    <t>CM488125</t>
  </si>
  <si>
    <t>CM488147</t>
  </si>
  <si>
    <t>CM488160</t>
  </si>
  <si>
    <t>CM540026</t>
  </si>
  <si>
    <t>CM540060</t>
  </si>
  <si>
    <t>CM540125</t>
  </si>
  <si>
    <t>CM540147</t>
  </si>
  <si>
    <t>CM540160</t>
  </si>
  <si>
    <t>CM596026</t>
  </si>
  <si>
    <t>CM596060</t>
  </si>
  <si>
    <t>CM596125</t>
  </si>
  <si>
    <t>CM596147</t>
  </si>
  <si>
    <t>CM596160</t>
  </si>
  <si>
    <t>CM640026</t>
  </si>
  <si>
    <t>CM640060</t>
  </si>
  <si>
    <t>CM640125</t>
  </si>
  <si>
    <t>CM680026</t>
  </si>
  <si>
    <t>CM680060</t>
  </si>
  <si>
    <t>CM680125</t>
  </si>
  <si>
    <t>CS147026</t>
  </si>
  <si>
    <t>CS147060</t>
  </si>
  <si>
    <t>CS147075</t>
  </si>
  <si>
    <t>CS147090</t>
  </si>
  <si>
    <t>CS147125</t>
  </si>
  <si>
    <t>CS252026</t>
  </si>
  <si>
    <t>CS252060</t>
  </si>
  <si>
    <t>CS252075</t>
  </si>
  <si>
    <t>CS252090</t>
  </si>
  <si>
    <t>CS252125</t>
  </si>
  <si>
    <t>CS300026</t>
  </si>
  <si>
    <t>CS300060</t>
  </si>
  <si>
    <t>CS300075</t>
  </si>
  <si>
    <t>CS300090</t>
  </si>
  <si>
    <t>CS300125</t>
  </si>
  <si>
    <t>CS378026</t>
  </si>
  <si>
    <t>CS378060</t>
  </si>
  <si>
    <t>CS378075</t>
  </si>
  <si>
    <t>CS378090</t>
  </si>
  <si>
    <t>CS378125</t>
  </si>
  <si>
    <t>CS488026</t>
  </si>
  <si>
    <t>CS488060</t>
  </si>
  <si>
    <t>CS488075</t>
  </si>
  <si>
    <t>CS488090</t>
  </si>
  <si>
    <t>CS488125</t>
  </si>
  <si>
    <t>CS540026</t>
  </si>
  <si>
    <t>CS540060</t>
  </si>
  <si>
    <t>CS540075</t>
  </si>
  <si>
    <t>CS540090</t>
  </si>
  <si>
    <t>CS540125</t>
  </si>
  <si>
    <t>CS596026</t>
  </si>
  <si>
    <t>CS596060</t>
  </si>
  <si>
    <t>CS596075</t>
  </si>
  <si>
    <t>CS596090</t>
  </si>
  <si>
    <t>CS596125</t>
  </si>
  <si>
    <t>CS640026</t>
  </si>
  <si>
    <t>CS640060</t>
  </si>
  <si>
    <t>CS640075</t>
  </si>
  <si>
    <t>CS640090</t>
  </si>
  <si>
    <t>CS640125</t>
  </si>
  <si>
    <t>CS680026</t>
  </si>
  <si>
    <t>CS680060</t>
  </si>
  <si>
    <t>CS680075</t>
  </si>
  <si>
    <t>CS680090</t>
  </si>
  <si>
    <t>CS680125</t>
  </si>
  <si>
    <t>HS147026</t>
  </si>
  <si>
    <t>HS147060</t>
  </si>
  <si>
    <t>HS147075</t>
  </si>
  <si>
    <t>HS147090</t>
  </si>
  <si>
    <t>HS252019</t>
  </si>
  <si>
    <t>HS252026</t>
  </si>
  <si>
    <t>HS252060</t>
  </si>
  <si>
    <t>HS252075</t>
  </si>
  <si>
    <t>HS252090</t>
  </si>
  <si>
    <t>HS300019</t>
  </si>
  <si>
    <t>HS300026</t>
  </si>
  <si>
    <t>HS300060</t>
  </si>
  <si>
    <t>HS300075</t>
  </si>
  <si>
    <t>HS300090</t>
  </si>
  <si>
    <t>HS378019</t>
  </si>
  <si>
    <t>HS378026</t>
  </si>
  <si>
    <t>HS378060</t>
  </si>
  <si>
    <t>HS378075</t>
  </si>
  <si>
    <t>HS378090</t>
  </si>
  <si>
    <t>HS488019</t>
  </si>
  <si>
    <t>HS488026</t>
  </si>
  <si>
    <t>HS488060</t>
  </si>
  <si>
    <t>HS488075</t>
  </si>
  <si>
    <t>HS488090</t>
  </si>
  <si>
    <t>HS540019</t>
  </si>
  <si>
    <t>HS540026</t>
  </si>
  <si>
    <t>HS540060</t>
  </si>
  <si>
    <t>HS540075</t>
  </si>
  <si>
    <t>HS540090</t>
  </si>
  <si>
    <t>HS596019</t>
  </si>
  <si>
    <t>HS596026</t>
  </si>
  <si>
    <t>HS596060</t>
  </si>
  <si>
    <t>HS596075</t>
  </si>
  <si>
    <t>HS596090</t>
  </si>
  <si>
    <t>HS640019</t>
  </si>
  <si>
    <t>HS640026</t>
  </si>
  <si>
    <t>HS640060</t>
  </si>
  <si>
    <t>HS640075</t>
  </si>
  <si>
    <t>HS640090</t>
  </si>
  <si>
    <t>HS680019</t>
  </si>
  <si>
    <t>HS680026</t>
  </si>
  <si>
    <t>HS680060</t>
  </si>
  <si>
    <t>HS680075</t>
  </si>
  <si>
    <t>HS680090</t>
  </si>
  <si>
    <t>KS147026</t>
  </si>
  <si>
    <t>KS147040</t>
  </si>
  <si>
    <t>KS147060</t>
  </si>
  <si>
    <t>KS252026</t>
  </si>
  <si>
    <t>KS252040</t>
  </si>
  <si>
    <t>KS252060</t>
  </si>
  <si>
    <t>KS300026</t>
  </si>
  <si>
    <t>KS300040</t>
  </si>
  <si>
    <t>KS300060</t>
  </si>
  <si>
    <t>KS378026</t>
  </si>
  <si>
    <t>KS378040</t>
  </si>
  <si>
    <t>KS378060</t>
  </si>
  <si>
    <t>KS488026</t>
  </si>
  <si>
    <t>KS488040</t>
  </si>
  <si>
    <t>KS488060</t>
  </si>
  <si>
    <t>KS540026</t>
  </si>
  <si>
    <t>KS540040</t>
  </si>
  <si>
    <t>KS540060</t>
  </si>
  <si>
    <t>KS596026</t>
  </si>
  <si>
    <t>KS596040</t>
  </si>
  <si>
    <t>KS596060</t>
  </si>
  <si>
    <t>KS640026</t>
  </si>
  <si>
    <t>KS640040</t>
  </si>
  <si>
    <t>KS640060</t>
  </si>
  <si>
    <t>KS680026</t>
  </si>
  <si>
    <t>KS680040</t>
  </si>
  <si>
    <t>KS680060</t>
  </si>
  <si>
    <t>Add New Toroidal OD Size=147,252,300,378,434,488,540,596,640,680</t>
  </si>
  <si>
    <t>SIZE</t>
  </si>
  <si>
    <t>Dimension [mm]</t>
  </si>
  <si>
    <t>Magnetic      Path Length  [cm]</t>
  </si>
  <si>
    <t>Cross Section   Area [㎠]</t>
  </si>
  <si>
    <t>Window Area [㎠]</t>
  </si>
  <si>
    <t>AL Value [mH]</t>
  </si>
  <si>
    <t>Before Finish</t>
  </si>
  <si>
    <t>After Finish</t>
  </si>
  <si>
    <t>OD max</t>
  </si>
  <si>
    <t>ID min</t>
  </si>
  <si>
    <t>HT max</t>
  </si>
  <si>
    <t>19μ</t>
  </si>
  <si>
    <t>26μ</t>
  </si>
  <si>
    <t>60μ</t>
  </si>
  <si>
    <t>75μ</t>
  </si>
  <si>
    <t>90μ</t>
  </si>
  <si>
    <t>125μ</t>
  </si>
  <si>
    <t>147μ</t>
  </si>
  <si>
    <t>160μ</t>
  </si>
  <si>
    <t>173μ</t>
  </si>
  <si>
    <t>200μ</t>
  </si>
  <si>
    <t>KH(KH)</t>
  </si>
  <si>
    <t>KH(KH)</t>
  </si>
  <si>
    <t>KH096026</t>
  </si>
  <si>
    <t>KH096040</t>
  </si>
  <si>
    <t>KH096060</t>
  </si>
  <si>
    <t>KH097026</t>
  </si>
  <si>
    <t>KH097040</t>
  </si>
  <si>
    <t>KH097060</t>
  </si>
  <si>
    <t>KH1013026</t>
  </si>
  <si>
    <t>KH1013040</t>
  </si>
  <si>
    <t>KH1013060</t>
  </si>
  <si>
    <t>KH1016026</t>
  </si>
  <si>
    <t>KH1016040</t>
  </si>
  <si>
    <t>KH1016060</t>
  </si>
  <si>
    <t>KH102026</t>
  </si>
  <si>
    <t>KH102040</t>
  </si>
  <si>
    <t>KH102060</t>
  </si>
  <si>
    <t>KH1027026</t>
  </si>
  <si>
    <t>KH1027040</t>
  </si>
  <si>
    <t>KH1027060</t>
  </si>
  <si>
    <t>KH1033026</t>
  </si>
  <si>
    <t>KH1033040</t>
  </si>
  <si>
    <t>KH1033060</t>
  </si>
  <si>
    <t>KH112026</t>
  </si>
  <si>
    <t>KH112040</t>
  </si>
  <si>
    <t>KH112060</t>
  </si>
  <si>
    <t>KH127026</t>
  </si>
  <si>
    <t>KH127040</t>
  </si>
  <si>
    <t>KH127060</t>
  </si>
  <si>
    <t>KH1320026</t>
  </si>
  <si>
    <t>KH1320040</t>
  </si>
  <si>
    <t>KH1320060</t>
  </si>
  <si>
    <t>KH1325026</t>
  </si>
  <si>
    <t>KH1325040</t>
  </si>
  <si>
    <t>KH1325060</t>
  </si>
  <si>
    <t>KH1333026</t>
  </si>
  <si>
    <t>KH1333040</t>
  </si>
  <si>
    <t>KH1333060</t>
  </si>
  <si>
    <t>KH1340026</t>
  </si>
  <si>
    <t>KH1340040</t>
  </si>
  <si>
    <t>KH1340060</t>
  </si>
  <si>
    <t>KH147026</t>
  </si>
  <si>
    <t>KH147040</t>
  </si>
  <si>
    <t>KH147060</t>
  </si>
  <si>
    <t>KH1625026</t>
  </si>
  <si>
    <t>KH1625040</t>
  </si>
  <si>
    <t>KH1625060</t>
  </si>
  <si>
    <t>KH166026</t>
  </si>
  <si>
    <t>KH166040</t>
  </si>
  <si>
    <t>KH166060</t>
  </si>
  <si>
    <t>KH172026</t>
  </si>
  <si>
    <t>KH172040</t>
  </si>
  <si>
    <t>KH172060</t>
  </si>
  <si>
    <t>KH203026</t>
  </si>
  <si>
    <t>KH203040</t>
  </si>
  <si>
    <t>KH203060</t>
  </si>
  <si>
    <t>KH229026</t>
  </si>
  <si>
    <t>KH229040</t>
  </si>
  <si>
    <t>KH229060</t>
  </si>
  <si>
    <t>KH234026</t>
  </si>
  <si>
    <t>KH234040</t>
  </si>
  <si>
    <t>KH234040E14</t>
  </si>
  <si>
    <t>KH234060</t>
  </si>
  <si>
    <t>KH234060E14</t>
  </si>
  <si>
    <t>KH252026</t>
  </si>
  <si>
    <t>KH252040</t>
  </si>
  <si>
    <t>KH252060</t>
  </si>
  <si>
    <t>KH270026</t>
  </si>
  <si>
    <t>KH270040</t>
  </si>
  <si>
    <t>KH270040E14</t>
  </si>
  <si>
    <t>KH270040E18</t>
  </si>
  <si>
    <t>KH270060</t>
  </si>
  <si>
    <t>KH270060E14</t>
  </si>
  <si>
    <t>KH270060E18</t>
  </si>
  <si>
    <t>KH300026</t>
  </si>
  <si>
    <t>KH300040</t>
  </si>
  <si>
    <t>KH300060</t>
  </si>
  <si>
    <t>KH330026</t>
  </si>
  <si>
    <t>KH330040</t>
  </si>
  <si>
    <t>KH330040E14</t>
  </si>
  <si>
    <t>KH330060</t>
  </si>
  <si>
    <t>KH330060E14</t>
  </si>
  <si>
    <t>KH343026</t>
  </si>
  <si>
    <t>KH343040</t>
  </si>
  <si>
    <t>KH343060</t>
  </si>
  <si>
    <t>KH358026</t>
  </si>
  <si>
    <t>KH358040</t>
  </si>
  <si>
    <t>KH358060</t>
  </si>
  <si>
    <t>KH378026</t>
  </si>
  <si>
    <t>KH378040</t>
  </si>
  <si>
    <t>KH378060</t>
  </si>
  <si>
    <t>KH400026</t>
  </si>
  <si>
    <t>KH400040</t>
  </si>
  <si>
    <t>KH400060</t>
  </si>
  <si>
    <t>KH434026</t>
  </si>
  <si>
    <t>KH434040</t>
  </si>
  <si>
    <t>KH434060</t>
  </si>
  <si>
    <t>KH467026</t>
  </si>
  <si>
    <t>KH467040</t>
  </si>
  <si>
    <t>KH467060</t>
  </si>
  <si>
    <t>KH468026</t>
  </si>
  <si>
    <t>KH468040</t>
  </si>
  <si>
    <t>KH468060</t>
  </si>
  <si>
    <t>KH488026</t>
  </si>
  <si>
    <t>KH488040</t>
  </si>
  <si>
    <t>KH488060</t>
  </si>
  <si>
    <t>KH508026</t>
  </si>
  <si>
    <t>KH508040</t>
  </si>
  <si>
    <t>KH508060</t>
  </si>
  <si>
    <t>KH571026</t>
  </si>
  <si>
    <t>KH571040</t>
  </si>
  <si>
    <t>KH571060</t>
  </si>
  <si>
    <t>KH572026</t>
  </si>
  <si>
    <t>KH572040</t>
  </si>
  <si>
    <t>KH572060</t>
  </si>
  <si>
    <t>KH540026</t>
  </si>
  <si>
    <t>KH540040</t>
  </si>
  <si>
    <t>KH540060</t>
  </si>
  <si>
    <t>KH596026</t>
  </si>
  <si>
    <t>KH596040</t>
  </si>
  <si>
    <t>KH596060</t>
  </si>
  <si>
    <t>KH610026</t>
  </si>
  <si>
    <t>KH610026E20</t>
  </si>
  <si>
    <t>KH610040</t>
  </si>
  <si>
    <t>KH610040E20</t>
  </si>
  <si>
    <t>KH610060</t>
  </si>
  <si>
    <t>KH610060E20</t>
  </si>
  <si>
    <t>KH640026</t>
  </si>
  <si>
    <t>KH640040</t>
  </si>
  <si>
    <t>KH640060</t>
  </si>
  <si>
    <t>KH680026</t>
  </si>
  <si>
    <t>KH680040</t>
  </si>
  <si>
    <t>KH680060</t>
  </si>
  <si>
    <t>KH740026</t>
  </si>
  <si>
    <t>KH740040</t>
  </si>
  <si>
    <t>KH740060</t>
  </si>
  <si>
    <t>KH777026</t>
  </si>
  <si>
    <t>KH777040</t>
  </si>
  <si>
    <t>KH777060</t>
  </si>
  <si>
    <t>KH778026</t>
  </si>
  <si>
    <t>KH778040</t>
  </si>
  <si>
    <t>KH778060</t>
  </si>
  <si>
    <t>KH888026</t>
  </si>
  <si>
    <t>KH888060</t>
  </si>
  <si>
    <t>KH096090</t>
  </si>
  <si>
    <t>KH097090</t>
  </si>
  <si>
    <t>KH102090</t>
  </si>
  <si>
    <t>KH112090</t>
  </si>
  <si>
    <t>KH127090</t>
  </si>
  <si>
    <t>KH147090</t>
  </si>
  <si>
    <t>KH166090</t>
  </si>
  <si>
    <t>KH172090</t>
  </si>
  <si>
    <t>KH203090</t>
  </si>
  <si>
    <t>KH229090</t>
  </si>
  <si>
    <t>KH234090</t>
  </si>
  <si>
    <t>KH252090</t>
  </si>
  <si>
    <t>KH270090</t>
  </si>
  <si>
    <t>KH300090</t>
  </si>
  <si>
    <t>KH330090</t>
  </si>
  <si>
    <t>KH343090</t>
  </si>
  <si>
    <t>KH358090</t>
  </si>
  <si>
    <t>KH378090</t>
  </si>
  <si>
    <t>KH400090</t>
  </si>
  <si>
    <t>KH434090</t>
  </si>
  <si>
    <t>KH467090</t>
  </si>
  <si>
    <t>KH468090</t>
  </si>
  <si>
    <t>KH488090</t>
  </si>
  <si>
    <t>KH508090</t>
  </si>
  <si>
    <t>KH571090</t>
  </si>
  <si>
    <t>KH572090</t>
  </si>
  <si>
    <t>KH540090</t>
  </si>
  <si>
    <t>KH596090</t>
  </si>
  <si>
    <t>KH610090</t>
  </si>
  <si>
    <t>KH640090</t>
  </si>
  <si>
    <t>KH680090</t>
  </si>
  <si>
    <t>KH740090</t>
  </si>
  <si>
    <t>KH777090</t>
  </si>
  <si>
    <t>KH778090</t>
  </si>
  <si>
    <t>KH888090</t>
  </si>
  <si>
    <t>572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</si>
</sst>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 "/>
    <numFmt numFmtId="178" formatCode="0.00_);[Red]\(0.00\)"/>
    <numFmt numFmtId="179" formatCode="0.0_ "/>
    <numFmt numFmtId="180" formatCode="0.00_ "/>
    <numFmt numFmtId="181" formatCode="0.000_ "/>
    <numFmt numFmtId="182" formatCode="_-* #,##0.00_-;\-* #,##0.00_-;_-* &quot;-&quot;_-;_-@_-"/>
    <numFmt numFmtId="183" formatCode="_-* #,##0.0000_-;\-* #,##0.0000_-;_-* &quot;-&quot;_-;_-@_-"/>
    <numFmt numFmtId="184" formatCode="_-* #,##0.000_-;\-* #,##0.000_-;_-* &quot;-&quot;_-;_-@_-"/>
    <numFmt numFmtId="185" formatCode="0.000"/>
    <numFmt numFmtId="186" formatCode="_-* #,##0.0_-;\-* #,##0.0_-;_-* &quot;-&quot;_-;_-@_-"/>
    <numFmt numFmtId="187" formatCode="0##\ &quot;A&quot;"/>
    <numFmt numFmtId="188" formatCode="###\ &quot;A&quot;"/>
    <numFmt numFmtId="189" formatCode="#,###"/>
    <numFmt numFmtId="190" formatCode="_-* #,##0.0_-;\-* #,##0.0_-;_-* &quot;-&quot;??_-;_-@_-"/>
    <numFmt numFmtId="191" formatCode="###\ &quot;μ&quot;"/>
    <numFmt numFmtId="192" formatCode="###.00\ &quot;A/㎟&quot;"/>
    <numFmt numFmtId="193" formatCode="0_ "/>
    <numFmt numFmtId="194" formatCode="###.0\ &quot;A&quot;"/>
    <numFmt numFmtId="195" formatCode="#,###.0\ &quot;μH&quot;"/>
    <numFmt numFmtId="196" formatCode="###"/>
    <numFmt numFmtId="197" formatCode="###\ &quot;mH&quot;"/>
    <numFmt numFmtId="198" formatCode="0.0%"/>
    <numFmt numFmtId="199" formatCode="#\ &quot;P&quot;"/>
    <numFmt numFmtId="200" formatCode="&quot;Φ&quot;\ 0.00"/>
    <numFmt numFmtId="201" formatCode="0.0\ &quot;A&quot;"/>
    <numFmt numFmtId="202" formatCode="[$-412]yyyy&quot;년&quot;\ m&quot;월&quot;\ d&quot;일&quot;\ dddd"/>
    <numFmt numFmtId="203" formatCode="[$-412]AM/PM\ h:mm:ss"/>
    <numFmt numFmtId="204" formatCode="0_);[Red]\(0\)"/>
    <numFmt numFmtId="205" formatCode="0.0_);[Red]\(0.0\)"/>
    <numFmt numFmtId="206" formatCode="_-* #,##0.0_-;\-* #,##0.0_-;_-* &quot;-&quot;?_-;_-@_-"/>
    <numFmt numFmtId="207" formatCode="_-* #,##0_-;\-* #,##0_-;_-* &quot;-&quot;??_-;_-@_-"/>
    <numFmt numFmtId="208" formatCode="0.0000000_ "/>
    <numFmt numFmtId="209" formatCode="0.000000_ "/>
    <numFmt numFmtId="210" formatCode="0.00000_ "/>
    <numFmt numFmtId="211" formatCode="#,###.0"/>
    <numFmt numFmtId="212" formatCode="#,###.00"/>
    <numFmt numFmtId="213" formatCode="0_ &quot;turns&quot;"/>
    <numFmt numFmtId="214" formatCode="0_ &quot;turns&quot;\ "/>
    <numFmt numFmtId="215" formatCode="0.00;_Ͽ"/>
    <numFmt numFmtId="216" formatCode="0;_臿"/>
  </numFmts>
  <fonts count="132">
    <font>
      <sz val="11"/>
      <name val="돋움"/>
      <family val="3"/>
    </font>
    <font>
      <sz val="11"/>
      <color indexed="8"/>
      <name val="맑은 고딕"/>
      <family val="3"/>
    </font>
    <font>
      <b/>
      <sz val="14"/>
      <name val="Arial"/>
      <family val="2"/>
    </font>
    <font>
      <sz val="8"/>
      <name val="돋움"/>
      <family val="3"/>
    </font>
    <font>
      <b/>
      <sz val="18"/>
      <name val="Verdana"/>
      <family val="2"/>
    </font>
    <font>
      <sz val="12"/>
      <name val="돋움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돋움"/>
      <family val="3"/>
    </font>
    <font>
      <sz val="11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1"/>
      <name val="돋움"/>
      <family val="3"/>
    </font>
    <font>
      <b/>
      <sz val="11"/>
      <color indexed="10"/>
      <name val="Verdana"/>
      <family val="2"/>
    </font>
    <font>
      <sz val="11"/>
      <name val="Arial Unicode MS"/>
      <family val="3"/>
    </font>
    <font>
      <b/>
      <i/>
      <sz val="10"/>
      <name val="Verdana"/>
      <family val="2"/>
    </font>
    <font>
      <b/>
      <u val="single"/>
      <sz val="11"/>
      <name val="돋움"/>
      <family val="3"/>
    </font>
    <font>
      <sz val="10"/>
      <name val="Arial Unicode MS"/>
      <family val="3"/>
    </font>
    <font>
      <sz val="20.5"/>
      <color indexed="8"/>
      <name val="돋움"/>
      <family val="3"/>
    </font>
    <font>
      <b/>
      <sz val="10"/>
      <name val="Verdana"/>
      <family val="2"/>
    </font>
    <font>
      <b/>
      <sz val="11"/>
      <color indexed="56"/>
      <name val="돋움"/>
      <family val="3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돋움"/>
      <family val="3"/>
    </font>
    <font>
      <b/>
      <sz val="12"/>
      <color indexed="8"/>
      <name val="맑은 고딕"/>
      <family val="3"/>
    </font>
    <font>
      <b/>
      <sz val="12"/>
      <name val="돋움"/>
      <family val="3"/>
    </font>
    <font>
      <sz val="8"/>
      <name val="맑은 고딕"/>
      <family val="3"/>
    </font>
    <font>
      <b/>
      <vertAlign val="superscript"/>
      <sz val="12"/>
      <name val="돋움"/>
      <family val="3"/>
    </font>
    <font>
      <b/>
      <sz val="10"/>
      <name val="돋움"/>
      <family val="3"/>
    </font>
    <font>
      <sz val="9"/>
      <name val="Verdana"/>
      <family val="2"/>
    </font>
    <font>
      <sz val="9"/>
      <name val="돋움"/>
      <family val="3"/>
    </font>
    <font>
      <b/>
      <sz val="9"/>
      <name val="Verdan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돋움"/>
      <family val="3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9"/>
      <color indexed="9"/>
      <name val="Verdana"/>
      <family val="2"/>
    </font>
    <font>
      <sz val="11"/>
      <color indexed="9"/>
      <name val="돋움"/>
      <family val="3"/>
    </font>
    <font>
      <b/>
      <sz val="11"/>
      <color indexed="9"/>
      <name val="Verdana"/>
      <family val="2"/>
    </font>
    <font>
      <sz val="10"/>
      <color indexed="48"/>
      <name val="Verdana"/>
      <family val="2"/>
    </font>
    <font>
      <sz val="10"/>
      <color indexed="8"/>
      <name val="Arial Unicode MS"/>
      <family val="3"/>
    </font>
    <font>
      <sz val="11"/>
      <color indexed="8"/>
      <name val="돋움"/>
      <family val="3"/>
    </font>
    <font>
      <b/>
      <sz val="12"/>
      <color indexed="10"/>
      <name val="Verdana"/>
      <family val="2"/>
    </font>
    <font>
      <b/>
      <sz val="10"/>
      <color indexed="48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b/>
      <sz val="14"/>
      <color indexed="8"/>
      <name val="Arial"/>
      <family val="2"/>
    </font>
    <font>
      <sz val="12"/>
      <color indexed="8"/>
      <name val="돋움"/>
      <family val="3"/>
    </font>
    <font>
      <b/>
      <sz val="12"/>
      <color indexed="48"/>
      <name val="돋움"/>
      <family val="3"/>
    </font>
    <font>
      <b/>
      <sz val="12"/>
      <color indexed="10"/>
      <name val="돋움"/>
      <family val="3"/>
    </font>
    <font>
      <b/>
      <sz val="11"/>
      <color indexed="48"/>
      <name val="Verdana"/>
      <family val="2"/>
    </font>
    <font>
      <b/>
      <sz val="12"/>
      <color indexed="8"/>
      <name val="Verdana"/>
      <family val="2"/>
    </font>
    <font>
      <b/>
      <sz val="9"/>
      <color indexed="48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10"/>
      <color indexed="9"/>
      <name val="돋움"/>
      <family val="3"/>
    </font>
    <font>
      <sz val="11"/>
      <color indexed="12"/>
      <name val="Verdana"/>
      <family val="2"/>
    </font>
    <font>
      <sz val="9"/>
      <color indexed="8"/>
      <name val="맑은 고딕"/>
      <family val="3"/>
    </font>
    <font>
      <sz val="11"/>
      <name val="맑은 고딕"/>
      <family val="3"/>
    </font>
    <font>
      <b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9"/>
      <name val="굴림"/>
      <family val="3"/>
    </font>
    <font>
      <sz val="11.25"/>
      <color indexed="8"/>
      <name val="Verdana"/>
      <family val="2"/>
    </font>
    <font>
      <b/>
      <sz val="16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돋움"/>
      <family val="3"/>
    </font>
    <font>
      <sz val="10"/>
      <color theme="1"/>
      <name val="돋움"/>
      <family val="3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9"/>
      <color theme="0"/>
      <name val="Verdana"/>
      <family val="2"/>
    </font>
    <font>
      <sz val="11"/>
      <color theme="0"/>
      <name val="돋움"/>
      <family val="3"/>
    </font>
    <font>
      <b/>
      <sz val="11"/>
      <color theme="0"/>
      <name val="Verdana"/>
      <family val="2"/>
    </font>
    <font>
      <sz val="10"/>
      <color rgb="FF3366FF"/>
      <name val="Verdana"/>
      <family val="2"/>
    </font>
    <font>
      <sz val="10"/>
      <color theme="1"/>
      <name val="Verdana"/>
      <family val="2"/>
    </font>
    <font>
      <sz val="10"/>
      <color theme="1"/>
      <name val="Arial Unicode MS"/>
      <family val="3"/>
    </font>
    <font>
      <sz val="11"/>
      <color theme="1"/>
      <name val="돋움"/>
      <family val="3"/>
    </font>
    <font>
      <b/>
      <sz val="12"/>
      <color rgb="FFFF0000"/>
      <name val="Verdana"/>
      <family val="2"/>
    </font>
    <font>
      <b/>
      <sz val="10"/>
      <color rgb="FF3366FF"/>
      <name val="Verdana"/>
      <family val="2"/>
    </font>
    <font>
      <sz val="10"/>
      <color rgb="FF0000FF"/>
      <name val="Verdana"/>
      <family val="2"/>
    </font>
    <font>
      <b/>
      <sz val="10"/>
      <color rgb="FF0000FF"/>
      <name val="Verdana"/>
      <family val="2"/>
    </font>
    <font>
      <b/>
      <sz val="12"/>
      <color rgb="FF0000FF"/>
      <name val="Verdana"/>
      <family val="2"/>
    </font>
    <font>
      <b/>
      <sz val="14"/>
      <color theme="1"/>
      <name val="Arial"/>
      <family val="2"/>
    </font>
    <font>
      <sz val="12"/>
      <color theme="1"/>
      <name val="돋움"/>
      <family val="3"/>
    </font>
    <font>
      <b/>
      <sz val="12"/>
      <color rgb="FF3366FF"/>
      <name val="돋움"/>
      <family val="3"/>
    </font>
    <font>
      <b/>
      <sz val="12"/>
      <color rgb="FFFF0000"/>
      <name val="돋움"/>
      <family val="3"/>
    </font>
    <font>
      <b/>
      <sz val="11"/>
      <color rgb="FF3333FF"/>
      <name val="Verdana"/>
      <family val="2"/>
    </font>
    <font>
      <b/>
      <sz val="10"/>
      <color rgb="FF3333FF"/>
      <name val="Verdana"/>
      <family val="2"/>
    </font>
    <font>
      <b/>
      <sz val="12"/>
      <color theme="1"/>
      <name val="Verdana"/>
      <family val="2"/>
    </font>
    <font>
      <b/>
      <sz val="9"/>
      <color rgb="FF3366FF"/>
      <name val="Verdana"/>
      <family val="2"/>
    </font>
    <font>
      <b/>
      <sz val="9"/>
      <color rgb="FF0000FF"/>
      <name val="Verdana"/>
      <family val="2"/>
    </font>
    <font>
      <sz val="9"/>
      <color rgb="FF0000FF"/>
      <name val="Verdana"/>
      <family val="2"/>
    </font>
    <font>
      <sz val="10"/>
      <color theme="0"/>
      <name val="돋움"/>
      <family val="3"/>
    </font>
    <font>
      <sz val="11"/>
      <color rgb="FF0000FF"/>
      <name val="Verdana"/>
      <family val="2"/>
    </font>
    <font>
      <sz val="9"/>
      <color theme="1"/>
      <name val="Calibri"/>
      <family val="3"/>
    </font>
    <font>
      <sz val="11"/>
      <name val="Calibri"/>
      <family val="3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3FC24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  <border>
      <left>
        <color indexed="63"/>
      </left>
      <right style="thick">
        <color rgb="FF0000FF"/>
      </right>
      <top style="thick">
        <color rgb="FF0000FF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>
        <color rgb="FF0000FF"/>
      </left>
      <right>
        <color indexed="63"/>
      </right>
      <top style="thick">
        <color rgb="FF0000FF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>
        <color indexed="63"/>
      </top>
      <bottom style="thick">
        <color rgb="FF0000FF"/>
      </bottom>
    </border>
    <border>
      <left style="thin"/>
      <right style="thick"/>
      <top style="thin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ck">
        <color rgb="FF0000F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/>
      <top style="thick">
        <color rgb="FF0000FF"/>
      </top>
      <bottom style="medium"/>
    </border>
    <border>
      <left/>
      <right/>
      <top style="thick">
        <color rgb="FF0000FF"/>
      </top>
      <bottom style="medium"/>
    </border>
    <border>
      <left/>
      <right style="medium"/>
      <top style="thick">
        <color rgb="FF0000FF"/>
      </top>
      <bottom style="medium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 style="thick">
        <color rgb="FF0000FF"/>
      </right>
      <top style="thick"/>
      <bottom style="thick">
        <color rgb="FF0000F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medium"/>
      <bottom style="thick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>
        <color rgb="FF0000FF"/>
      </left>
      <right>
        <color indexed="63"/>
      </right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rgb="FF0000FF"/>
      </left>
      <right style="thin"/>
      <top style="thin"/>
      <bottom/>
    </border>
    <border>
      <left style="thick">
        <color rgb="FF0000FF"/>
      </left>
      <right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 style="thick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ck">
        <color rgb="FF0000FF"/>
      </right>
      <top style="thick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ck">
        <color rgb="FF0000FF"/>
      </right>
      <top style="thick"/>
      <bottom style="thick"/>
    </border>
    <border>
      <left style="thin"/>
      <right/>
      <top>
        <color indexed="63"/>
      </top>
      <bottom style="thick"/>
    </border>
    <border>
      <left style="thin"/>
      <right/>
      <top style="medium"/>
      <bottom style="thick"/>
    </border>
    <border>
      <left/>
      <right style="thin"/>
      <top style="medium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ck">
        <color rgb="FF0000FF"/>
      </left>
      <right/>
      <top style="thin"/>
      <bottom style="thin"/>
    </border>
    <border>
      <left style="thick">
        <color theme="1"/>
      </left>
      <right>
        <color indexed="63"/>
      </right>
      <top style="thick"/>
      <bottom>
        <color indexed="63"/>
      </bottom>
    </border>
    <border>
      <left style="thick">
        <color rgb="FF0000FF"/>
      </left>
      <right/>
      <top style="thin"/>
      <bottom style="thick">
        <color rgb="FF0000FF"/>
      </bottom>
    </border>
    <border>
      <left/>
      <right/>
      <top style="thin"/>
      <bottom style="thick">
        <color rgb="FF0000FF"/>
      </bottom>
    </border>
    <border>
      <left/>
      <right style="thin"/>
      <top style="thin"/>
      <bottom style="thick">
        <color rgb="FF0000FF"/>
      </bottom>
    </border>
    <border>
      <left style="thick">
        <color rgb="FF0000FF"/>
      </left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>
        <color rgb="FF0000FF"/>
      </bottom>
    </border>
    <border>
      <left>
        <color indexed="63"/>
      </left>
      <right style="thin"/>
      <top style="thick"/>
      <bottom style="thick">
        <color rgb="FF0000F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31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32" borderId="0" applyNumberFormat="0" applyBorder="0" applyAlignment="0" applyProtection="0"/>
    <xf numFmtId="0" fontId="9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2" fillId="0" borderId="0">
      <alignment vertical="center"/>
      <protection/>
    </xf>
    <xf numFmtId="0" fontId="24" fillId="0" borderId="0">
      <alignment vertical="center"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</cellStyleXfs>
  <cellXfs count="503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1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182" fontId="10" fillId="0" borderId="10" xfId="49" applyNumberFormat="1" applyFont="1" applyBorder="1" applyAlignment="1">
      <alignment horizontal="center"/>
    </xf>
    <xf numFmtId="183" fontId="10" fillId="0" borderId="10" xfId="49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84" fontId="10" fillId="0" borderId="10" xfId="49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6" fontId="15" fillId="0" borderId="13" xfId="49" applyNumberFormat="1" applyFont="1" applyBorder="1" applyAlignment="1">
      <alignment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182" fontId="10" fillId="0" borderId="10" xfId="49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 quotePrefix="1">
      <alignment horizontal="center"/>
    </xf>
    <xf numFmtId="11" fontId="0" fillId="0" borderId="0" xfId="0" applyNumberForma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0" xfId="66" applyFont="1" applyAlignment="1">
      <alignment horizontal="center" vertical="center"/>
      <protection/>
    </xf>
    <xf numFmtId="0" fontId="101" fillId="0" borderId="0" xfId="66" applyFont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43" fontId="8" fillId="0" borderId="0" xfId="0" applyNumberFormat="1" applyFont="1" applyBorder="1" applyAlignment="1" applyProtection="1">
      <alignment horizontal="center" vertical="center"/>
      <protection hidden="1"/>
    </xf>
    <xf numFmtId="41" fontId="21" fillId="0" borderId="0" xfId="49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179" fontId="14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 quotePrefix="1">
      <alignment vertical="center"/>
      <protection hidden="1"/>
    </xf>
    <xf numFmtId="186" fontId="10" fillId="0" borderId="0" xfId="49" applyNumberFormat="1" applyFont="1" applyAlignment="1" applyProtection="1" quotePrefix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 quotePrefix="1">
      <alignment vertical="center"/>
      <protection hidden="1"/>
    </xf>
    <xf numFmtId="191" fontId="8" fillId="0" borderId="0" xfId="0" applyNumberFormat="1" applyFont="1" applyBorder="1" applyAlignment="1" applyProtection="1">
      <alignment horizontal="center" vertical="center"/>
      <protection hidden="1"/>
    </xf>
    <xf numFmtId="41" fontId="8" fillId="0" borderId="0" xfId="49" applyFont="1" applyBorder="1" applyAlignment="1" applyProtection="1">
      <alignment horizontal="center" vertical="center"/>
      <protection hidden="1"/>
    </xf>
    <xf numFmtId="9" fontId="8" fillId="0" borderId="0" xfId="43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1" fontId="8" fillId="0" borderId="0" xfId="0" applyNumberFormat="1" applyFont="1" applyBorder="1" applyAlignment="1" applyProtection="1">
      <alignment horizontal="center" vertical="center"/>
      <protection hidden="1"/>
    </xf>
    <xf numFmtId="41" fontId="8" fillId="0" borderId="0" xfId="0" applyNumberFormat="1" applyFont="1" applyBorder="1" applyAlignment="1" applyProtection="1">
      <alignment vertical="center"/>
      <protection hidden="1"/>
    </xf>
    <xf numFmtId="41" fontId="8" fillId="0" borderId="0" xfId="49" applyFont="1" applyFill="1" applyBorder="1" applyAlignment="1" applyProtection="1">
      <alignment horizontal="center" vertical="center"/>
      <protection hidden="1"/>
    </xf>
    <xf numFmtId="41" fontId="8" fillId="0" borderId="0" xfId="49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89" fontId="8" fillId="0" borderId="0" xfId="49" applyNumberFormat="1" applyFont="1" applyBorder="1" applyAlignment="1" applyProtection="1">
      <alignment horizontal="center" vertical="center"/>
      <protection hidden="1"/>
    </xf>
    <xf numFmtId="186" fontId="20" fillId="33" borderId="19" xfId="49" applyNumberFormat="1" applyFont="1" applyFill="1" applyBorder="1" applyAlignment="1" applyProtection="1">
      <alignment horizontal="center" vertical="center"/>
      <protection locked="0"/>
    </xf>
    <xf numFmtId="41" fontId="25" fillId="33" borderId="19" xfId="49" applyFont="1" applyFill="1" applyBorder="1" applyAlignment="1" applyProtection="1">
      <alignment vertical="center"/>
      <protection locked="0"/>
    </xf>
    <xf numFmtId="41" fontId="7" fillId="0" borderId="0" xfId="49" applyFont="1" applyBorder="1" applyAlignment="1" applyProtection="1">
      <alignment vertical="center"/>
      <protection hidden="1"/>
    </xf>
    <xf numFmtId="0" fontId="102" fillId="0" borderId="0" xfId="0" applyFont="1" applyFill="1" applyBorder="1" applyAlignment="1" applyProtection="1">
      <alignment horizontal="center" vertical="center"/>
      <protection hidden="1"/>
    </xf>
    <xf numFmtId="191" fontId="102" fillId="0" borderId="0" xfId="0" applyNumberFormat="1" applyFont="1" applyFill="1" applyBorder="1" applyAlignment="1" applyProtection="1">
      <alignment horizontal="center" vertical="center"/>
      <protection hidden="1"/>
    </xf>
    <xf numFmtId="41" fontId="102" fillId="0" borderId="0" xfId="49" applyFont="1" applyFill="1" applyBorder="1" applyAlignment="1" applyProtection="1">
      <alignment horizontal="center" vertical="center"/>
      <protection hidden="1"/>
    </xf>
    <xf numFmtId="41" fontId="103" fillId="0" borderId="0" xfId="49" applyNumberFormat="1" applyFont="1" applyFill="1" applyBorder="1" applyAlignment="1" applyProtection="1">
      <alignment horizontal="center" vertical="center"/>
      <protection hidden="1"/>
    </xf>
    <xf numFmtId="41" fontId="104" fillId="0" borderId="0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80" fontId="8" fillId="0" borderId="0" xfId="0" applyNumberFormat="1" applyFont="1" applyBorder="1" applyAlignment="1" applyProtection="1">
      <alignment horizontal="center" vertical="center"/>
      <protection hidden="1"/>
    </xf>
    <xf numFmtId="181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41" fontId="8" fillId="0" borderId="0" xfId="49" applyFont="1" applyFill="1" applyBorder="1" applyAlignment="1" applyProtection="1">
      <alignment vertical="center"/>
      <protection hidden="1"/>
    </xf>
    <xf numFmtId="191" fontId="8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43" fontId="22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43" fontId="18" fillId="0" borderId="0" xfId="0" applyNumberFormat="1" applyFont="1" applyBorder="1" applyAlignment="1" applyProtection="1">
      <alignment vertical="center"/>
      <protection hidden="1"/>
    </xf>
    <xf numFmtId="41" fontId="18" fillId="0" borderId="0" xfId="49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 vertical="center"/>
      <protection hidden="1"/>
    </xf>
    <xf numFmtId="0" fontId="105" fillId="0" borderId="0" xfId="0" applyFont="1" applyFill="1" applyAlignment="1" applyProtection="1">
      <alignment vertical="center"/>
      <protection hidden="1"/>
    </xf>
    <xf numFmtId="0" fontId="106" fillId="0" borderId="0" xfId="0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 quotePrefix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43" fontId="107" fillId="0" borderId="0" xfId="0" applyNumberFormat="1" applyFont="1" applyFill="1" applyBorder="1" applyAlignment="1" applyProtection="1">
      <alignment vertical="center"/>
      <protection hidden="1"/>
    </xf>
    <xf numFmtId="0" fontId="107" fillId="0" borderId="0" xfId="0" applyFont="1" applyBorder="1" applyAlignment="1" applyProtection="1">
      <alignment horizontal="center" vertical="center"/>
      <protection hidden="1"/>
    </xf>
    <xf numFmtId="41" fontId="25" fillId="0" borderId="0" xfId="49" applyFont="1" applyFill="1" applyBorder="1" applyAlignment="1" applyProtection="1">
      <alignment vertical="center"/>
      <protection hidden="1"/>
    </xf>
    <xf numFmtId="41" fontId="108" fillId="0" borderId="0" xfId="49" applyFont="1" applyBorder="1" applyAlignment="1" applyProtection="1">
      <alignment horizontal="center" vertical="center"/>
      <protection hidden="1"/>
    </xf>
    <xf numFmtId="0" fontId="101" fillId="0" borderId="0" xfId="0" applyFont="1" applyBorder="1" applyAlignment="1" applyProtection="1">
      <alignment vertical="center"/>
      <protection hidden="1"/>
    </xf>
    <xf numFmtId="0" fontId="101" fillId="0" borderId="0" xfId="0" applyFont="1" applyAlignment="1" applyProtection="1">
      <alignment vertical="center"/>
      <protection hidden="1"/>
    </xf>
    <xf numFmtId="0" fontId="108" fillId="0" borderId="0" xfId="0" applyFont="1" applyBorder="1" applyAlignment="1" applyProtection="1">
      <alignment horizontal="center" vertical="center"/>
      <protection hidden="1"/>
    </xf>
    <xf numFmtId="41" fontId="108" fillId="0" borderId="0" xfId="0" applyNumberFormat="1" applyFont="1" applyBorder="1" applyAlignment="1" applyProtection="1">
      <alignment horizontal="center" vertical="center"/>
      <protection hidden="1"/>
    </xf>
    <xf numFmtId="41" fontId="108" fillId="0" borderId="0" xfId="0" applyNumberFormat="1" applyFont="1" applyBorder="1" applyAlignment="1" applyProtection="1">
      <alignment vertical="center"/>
      <protection hidden="1"/>
    </xf>
    <xf numFmtId="0" fontId="108" fillId="34" borderId="0" xfId="0" applyFont="1" applyFill="1" applyBorder="1" applyAlignment="1" applyProtection="1">
      <alignment vertical="center"/>
      <protection hidden="1"/>
    </xf>
    <xf numFmtId="43" fontId="109" fillId="0" borderId="0" xfId="0" applyNumberFormat="1" applyFont="1" applyBorder="1" applyAlignment="1" applyProtection="1">
      <alignment vertical="center"/>
      <protection hidden="1"/>
    </xf>
    <xf numFmtId="0" fontId="110" fillId="0" borderId="0" xfId="0" applyFont="1" applyAlignment="1" applyProtection="1">
      <alignment vertical="center"/>
      <protection hidden="1"/>
    </xf>
    <xf numFmtId="0" fontId="110" fillId="0" borderId="0" xfId="0" applyFont="1" applyFill="1" applyAlignment="1" applyProtection="1">
      <alignment vertical="center"/>
      <protection hidden="1"/>
    </xf>
    <xf numFmtId="41" fontId="108" fillId="0" borderId="0" xfId="49" applyFont="1" applyFill="1" applyBorder="1" applyAlignment="1" applyProtection="1">
      <alignment horizontal="center" vertical="center"/>
      <protection hidden="1"/>
    </xf>
    <xf numFmtId="0" fontId="105" fillId="0" borderId="0" xfId="0" applyFont="1" applyFill="1" applyBorder="1" applyAlignment="1" applyProtection="1">
      <alignment vertical="center"/>
      <protection hidden="1"/>
    </xf>
    <xf numFmtId="0" fontId="111" fillId="0" borderId="0" xfId="0" applyFont="1" applyAlignment="1" applyProtection="1">
      <alignment vertical="center"/>
      <protection hidden="1"/>
    </xf>
    <xf numFmtId="0" fontId="112" fillId="0" borderId="0" xfId="0" applyFont="1" applyBorder="1" applyAlignment="1" applyProtection="1">
      <alignment horizontal="center" vertical="center"/>
      <protection hidden="1"/>
    </xf>
    <xf numFmtId="43" fontId="11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41" fontId="25" fillId="0" borderId="0" xfId="49" applyFont="1" applyFill="1" applyBorder="1" applyAlignment="1" applyProtection="1">
      <alignment vertical="center"/>
      <protection locked="0"/>
    </xf>
    <xf numFmtId="186" fontId="113" fillId="6" borderId="23" xfId="49" applyNumberFormat="1" applyFont="1" applyFill="1" applyBorder="1" applyAlignment="1" applyProtection="1">
      <alignment horizontal="center" vertical="center"/>
      <protection hidden="1"/>
    </xf>
    <xf numFmtId="186" fontId="114" fillId="6" borderId="23" xfId="49" applyNumberFormat="1" applyFont="1" applyFill="1" applyBorder="1" applyAlignment="1" applyProtection="1">
      <alignment horizontal="center" vertical="center"/>
      <protection hidden="1"/>
    </xf>
    <xf numFmtId="186" fontId="114" fillId="6" borderId="24" xfId="49" applyNumberFormat="1" applyFont="1" applyFill="1" applyBorder="1" applyAlignment="1" applyProtection="1">
      <alignment horizontal="center" vertical="center"/>
      <protection hidden="1"/>
    </xf>
    <xf numFmtId="0" fontId="114" fillId="6" borderId="25" xfId="0" applyFont="1" applyFill="1" applyBorder="1" applyAlignment="1" applyProtection="1">
      <alignment horizontal="center" vertical="center"/>
      <protection hidden="1"/>
    </xf>
    <xf numFmtId="0" fontId="114" fillId="6" borderId="26" xfId="0" applyNumberFormat="1" applyFont="1" applyFill="1" applyBorder="1" applyAlignment="1" applyProtection="1">
      <alignment horizontal="center" vertical="center"/>
      <protection hidden="1"/>
    </xf>
    <xf numFmtId="0" fontId="114" fillId="6" borderId="27" xfId="0" applyFont="1" applyFill="1" applyBorder="1" applyAlignment="1" applyProtection="1">
      <alignment horizontal="center" vertical="center"/>
      <protection hidden="1"/>
    </xf>
    <xf numFmtId="0" fontId="115" fillId="0" borderId="28" xfId="64" applyFont="1" applyBorder="1" applyProtection="1">
      <alignment vertical="center"/>
      <protection hidden="1"/>
    </xf>
    <xf numFmtId="0" fontId="110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Border="1" applyAlignment="1">
      <alignment horizontal="center" vertical="center"/>
    </xf>
    <xf numFmtId="11" fontId="110" fillId="0" borderId="0" xfId="0" applyNumberFormat="1" applyFont="1" applyBorder="1" applyAlignment="1">
      <alignment vertical="center"/>
    </xf>
    <xf numFmtId="0" fontId="117" fillId="0" borderId="0" xfId="0" applyFont="1" applyBorder="1" applyAlignment="1">
      <alignment horizontal="center" vertical="top" wrapText="1"/>
    </xf>
    <xf numFmtId="11" fontId="117" fillId="0" borderId="0" xfId="0" applyNumberFormat="1" applyFont="1" applyBorder="1" applyAlignment="1">
      <alignment horizontal="center" vertical="top" wrapText="1"/>
    </xf>
    <xf numFmtId="181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186" fontId="113" fillId="6" borderId="30" xfId="49" applyNumberFormat="1" applyFont="1" applyFill="1" applyBorder="1" applyAlignment="1" applyProtection="1">
      <alignment horizontal="center" vertical="center"/>
      <protection hidden="1"/>
    </xf>
    <xf numFmtId="177" fontId="0" fillId="0" borderId="10" xfId="0" applyNumberForma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195" fontId="118" fillId="0" borderId="31" xfId="0" applyNumberFormat="1" applyFont="1" applyBorder="1" applyAlignment="1">
      <alignment vertical="center"/>
    </xf>
    <xf numFmtId="194" fontId="118" fillId="0" borderId="31" xfId="0" applyNumberFormat="1" applyFont="1" applyBorder="1" applyAlignment="1">
      <alignment vertical="center"/>
    </xf>
    <xf numFmtId="0" fontId="119" fillId="0" borderId="31" xfId="0" applyFont="1" applyBorder="1" applyAlignment="1">
      <alignment vertical="center"/>
    </xf>
    <xf numFmtId="197" fontId="8" fillId="34" borderId="32" xfId="0" applyNumberFormat="1" applyFont="1" applyFill="1" applyBorder="1" applyAlignment="1" applyProtection="1">
      <alignment horizontal="center" vertical="center"/>
      <protection hidden="1"/>
    </xf>
    <xf numFmtId="197" fontId="8" fillId="0" borderId="32" xfId="0" applyNumberFormat="1" applyFont="1" applyFill="1" applyBorder="1" applyAlignment="1" applyProtection="1">
      <alignment horizontal="center" vertical="center"/>
      <protection hidden="1"/>
    </xf>
    <xf numFmtId="197" fontId="8" fillId="0" borderId="33" xfId="0" applyNumberFormat="1" applyFont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49" fontId="9" fillId="0" borderId="0" xfId="66" applyNumberFormat="1" applyFont="1" applyAlignment="1">
      <alignment horizontal="center" vertical="center"/>
      <protection/>
    </xf>
    <xf numFmtId="0" fontId="10" fillId="0" borderId="10" xfId="0" applyFont="1" applyBorder="1" applyAlignment="1" applyProtection="1" quotePrefix="1">
      <alignment horizontal="center" vertical="center"/>
      <protection hidden="1"/>
    </xf>
    <xf numFmtId="0" fontId="10" fillId="0" borderId="0" xfId="0" applyFont="1" applyAlignment="1" applyProtection="1" quotePrefix="1">
      <alignment horizontal="center" vertical="center"/>
      <protection hidden="1"/>
    </xf>
    <xf numFmtId="0" fontId="10" fillId="0" borderId="0" xfId="0" applyFont="1" applyBorder="1" applyAlignment="1" applyProtection="1" quotePrefix="1">
      <alignment horizontal="center" vertical="center"/>
      <protection hidden="1"/>
    </xf>
    <xf numFmtId="0" fontId="9" fillId="0" borderId="0" xfId="66" applyNumberFormat="1" applyFont="1" applyAlignment="1">
      <alignment horizontal="center" vertical="center"/>
      <protection/>
    </xf>
    <xf numFmtId="196" fontId="20" fillId="34" borderId="32" xfId="0" applyNumberFormat="1" applyFont="1" applyFill="1" applyBorder="1" applyAlignment="1" applyProtection="1">
      <alignment horizontal="center" vertical="center"/>
      <protection hidden="1"/>
    </xf>
    <xf numFmtId="196" fontId="20" fillId="0" borderId="32" xfId="0" applyNumberFormat="1" applyFont="1" applyFill="1" applyBorder="1" applyAlignment="1" applyProtection="1">
      <alignment horizontal="center" vertical="center"/>
      <protection hidden="1"/>
    </xf>
    <xf numFmtId="196" fontId="20" fillId="0" borderId="33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86" fontId="113" fillId="6" borderId="34" xfId="49" applyNumberFormat="1" applyFont="1" applyFill="1" applyBorder="1" applyAlignment="1" applyProtection="1">
      <alignment horizontal="center" vertical="center"/>
      <protection hidden="1"/>
    </xf>
    <xf numFmtId="186" fontId="113" fillId="6" borderId="35" xfId="49" applyNumberFormat="1" applyFont="1" applyFill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vertical="center"/>
      <protection hidden="1"/>
    </xf>
    <xf numFmtId="0" fontId="20" fillId="34" borderId="36" xfId="0" applyFont="1" applyFill="1" applyBorder="1" applyAlignment="1" applyProtection="1">
      <alignment horizontal="center" vertical="center"/>
      <protection hidden="1"/>
    </xf>
    <xf numFmtId="0" fontId="20" fillId="34" borderId="37" xfId="0" applyFont="1" applyFill="1" applyBorder="1" applyAlignment="1" applyProtection="1">
      <alignment horizontal="center" vertical="center"/>
      <protection hidden="1"/>
    </xf>
    <xf numFmtId="198" fontId="8" fillId="0" borderId="38" xfId="43" applyNumberFormat="1" applyFont="1" applyBorder="1" applyAlignment="1" applyProtection="1">
      <alignment vertical="center"/>
      <protection hidden="1"/>
    </xf>
    <xf numFmtId="198" fontId="8" fillId="0" borderId="39" xfId="43" applyNumberFormat="1" applyFont="1" applyBorder="1" applyAlignment="1" applyProtection="1">
      <alignment vertical="center"/>
      <protection hidden="1"/>
    </xf>
    <xf numFmtId="0" fontId="11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10" fillId="0" borderId="43" xfId="0" applyFont="1" applyBorder="1" applyAlignment="1">
      <alignment vertical="center"/>
    </xf>
    <xf numFmtId="11" fontId="0" fillId="0" borderId="10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11" fontId="5" fillId="0" borderId="44" xfId="0" applyNumberFormat="1" applyFont="1" applyBorder="1" applyAlignment="1">
      <alignment horizontal="center" vertical="top" wrapText="1"/>
    </xf>
    <xf numFmtId="11" fontId="0" fillId="0" borderId="44" xfId="0" applyNumberFormat="1" applyBorder="1" applyAlignment="1">
      <alignment vertical="center"/>
    </xf>
    <xf numFmtId="0" fontId="110" fillId="0" borderId="45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11" fontId="5" fillId="0" borderId="46" xfId="0" applyNumberFormat="1" applyFont="1" applyBorder="1" applyAlignment="1">
      <alignment horizontal="center" vertical="top" wrapText="1"/>
    </xf>
    <xf numFmtId="11" fontId="5" fillId="0" borderId="47" xfId="0" applyNumberFormat="1" applyFont="1" applyBorder="1" applyAlignment="1">
      <alignment horizontal="center" vertical="top" wrapText="1"/>
    </xf>
    <xf numFmtId="41" fontId="7" fillId="0" borderId="0" xfId="49" applyFont="1" applyBorder="1" applyAlignment="1" applyProtection="1">
      <alignment horizontal="center" vertical="center"/>
      <protection hidden="1"/>
    </xf>
    <xf numFmtId="9" fontId="8" fillId="34" borderId="0" xfId="43" applyFont="1" applyFill="1" applyBorder="1" applyAlignment="1" applyProtection="1">
      <alignment horizontal="center" vertical="center"/>
      <protection hidden="1"/>
    </xf>
    <xf numFmtId="195" fontId="114" fillId="6" borderId="48" xfId="49" applyNumberFormat="1" applyFont="1" applyFill="1" applyBorder="1" applyAlignment="1" applyProtection="1">
      <alignment horizontal="center" vertical="center"/>
      <protection hidden="1"/>
    </xf>
    <xf numFmtId="195" fontId="114" fillId="6" borderId="49" xfId="49" applyNumberFormat="1" applyFont="1" applyFill="1" applyBorder="1" applyAlignment="1" applyProtection="1">
      <alignment horizontal="center" vertical="center"/>
      <protection hidden="1"/>
    </xf>
    <xf numFmtId="179" fontId="8" fillId="0" borderId="0" xfId="0" applyNumberFormat="1" applyFont="1" applyBorder="1" applyAlignment="1" applyProtection="1">
      <alignment horizontal="center" vertical="center"/>
      <protection hidden="1"/>
    </xf>
    <xf numFmtId="179" fontId="10" fillId="0" borderId="50" xfId="0" applyNumberFormat="1" applyFont="1" applyBorder="1" applyAlignment="1" applyProtection="1">
      <alignment horizontal="center" vertical="center"/>
      <protection hidden="1"/>
    </xf>
    <xf numFmtId="180" fontId="10" fillId="0" borderId="0" xfId="0" applyNumberFormat="1" applyFont="1" applyBorder="1" applyAlignment="1" applyProtection="1">
      <alignment horizontal="center" vertical="center"/>
      <protection hidden="1"/>
    </xf>
    <xf numFmtId="0" fontId="114" fillId="6" borderId="51" xfId="0" applyNumberFormat="1" applyFont="1" applyFill="1" applyBorder="1" applyAlignment="1" applyProtection="1">
      <alignment horizontal="center" vertical="center"/>
      <protection hidden="1"/>
    </xf>
    <xf numFmtId="186" fontId="113" fillId="6" borderId="17" xfId="49" applyNumberFormat="1" applyFont="1" applyFill="1" applyBorder="1" applyAlignment="1" applyProtection="1">
      <alignment horizontal="center" vertical="center"/>
      <protection hidden="1"/>
    </xf>
    <xf numFmtId="186" fontId="20" fillId="35" borderId="19" xfId="49" applyNumberFormat="1" applyFont="1" applyFill="1" applyBorder="1" applyAlignment="1" applyProtection="1">
      <alignment horizontal="center" vertical="center"/>
      <protection hidden="1"/>
    </xf>
    <xf numFmtId="186" fontId="114" fillId="6" borderId="52" xfId="49" applyNumberFormat="1" applyFont="1" applyFill="1" applyBorder="1" applyAlignment="1" applyProtection="1">
      <alignment horizontal="center" vertical="center"/>
      <protection hidden="1"/>
    </xf>
    <xf numFmtId="186" fontId="114" fillId="6" borderId="53" xfId="49" applyNumberFormat="1" applyFont="1" applyFill="1" applyBorder="1" applyAlignment="1" applyProtection="1">
      <alignment horizontal="center" vertical="center"/>
      <protection hidden="1"/>
    </xf>
    <xf numFmtId="194" fontId="20" fillId="35" borderId="19" xfId="43" applyNumberFormat="1" applyFont="1" applyFill="1" applyBorder="1" applyAlignment="1" applyProtection="1">
      <alignment vertical="center"/>
      <protection locked="0"/>
    </xf>
    <xf numFmtId="186" fontId="20" fillId="35" borderId="19" xfId="49" applyNumberFormat="1" applyFont="1" applyFill="1" applyBorder="1" applyAlignment="1" applyProtection="1">
      <alignment vertical="center"/>
      <protection hidden="1"/>
    </xf>
    <xf numFmtId="199" fontId="120" fillId="6" borderId="54" xfId="0" applyNumberFormat="1" applyFont="1" applyFill="1" applyBorder="1" applyAlignment="1" applyProtection="1">
      <alignment horizontal="right" vertical="center"/>
      <protection hidden="1"/>
    </xf>
    <xf numFmtId="41" fontId="121" fillId="6" borderId="55" xfId="49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vertical="center"/>
    </xf>
    <xf numFmtId="182" fontId="20" fillId="33" borderId="56" xfId="49" applyNumberFormat="1" applyFont="1" applyFill="1" applyBorder="1" applyAlignment="1" applyProtection="1">
      <alignment horizontal="center"/>
      <protection locked="0"/>
    </xf>
    <xf numFmtId="0" fontId="122" fillId="0" borderId="0" xfId="0" applyFont="1" applyFill="1" applyAlignment="1" applyProtection="1">
      <alignment vertical="center"/>
      <protection hidden="1"/>
    </xf>
    <xf numFmtId="211" fontId="102" fillId="0" borderId="0" xfId="49" applyNumberFormat="1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187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vertical="center"/>
      <protection hidden="1"/>
    </xf>
    <xf numFmtId="201" fontId="30" fillId="0" borderId="43" xfId="49" applyNumberFormat="1" applyFont="1" applyBorder="1" applyAlignment="1" applyProtection="1">
      <alignment horizontal="center" vertical="center"/>
      <protection hidden="1"/>
    </xf>
    <xf numFmtId="201" fontId="32" fillId="0" borderId="43" xfId="49" applyNumberFormat="1" applyFont="1" applyBorder="1" applyAlignment="1" applyProtection="1">
      <alignment horizontal="center" vertical="center"/>
      <protection hidden="1"/>
    </xf>
    <xf numFmtId="201" fontId="123" fillId="0" borderId="43" xfId="49" applyNumberFormat="1" applyFont="1" applyFill="1" applyBorder="1" applyAlignment="1" applyProtection="1">
      <alignment horizontal="center" vertical="center"/>
      <protection hidden="1"/>
    </xf>
    <xf numFmtId="201" fontId="30" fillId="0" borderId="45" xfId="49" applyNumberFormat="1" applyFont="1" applyBorder="1" applyAlignment="1" applyProtection="1">
      <alignment horizontal="center" vertical="center"/>
      <protection hidden="1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30" fillId="0" borderId="17" xfId="0" applyFont="1" applyFill="1" applyBorder="1" applyAlignment="1" applyProtection="1">
      <alignment horizontal="center" vertical="center"/>
      <protection hidden="1"/>
    </xf>
    <xf numFmtId="0" fontId="30" fillId="0" borderId="35" xfId="0" applyFont="1" applyFill="1" applyBorder="1" applyAlignment="1" applyProtection="1">
      <alignment horizontal="center" vertical="center"/>
      <protection hidden="1"/>
    </xf>
    <xf numFmtId="41" fontId="124" fillId="6" borderId="25" xfId="49" applyNumberFormat="1" applyFont="1" applyFill="1" applyBorder="1" applyAlignment="1" applyProtection="1">
      <alignment horizontal="center" vertical="center"/>
      <protection hidden="1"/>
    </xf>
    <xf numFmtId="41" fontId="124" fillId="6" borderId="60" xfId="49" applyNumberFormat="1" applyFont="1" applyFill="1" applyBorder="1" applyAlignment="1" applyProtection="1">
      <alignment horizontal="center" vertical="center"/>
      <protection hidden="1"/>
    </xf>
    <xf numFmtId="186" fontId="124" fillId="6" borderId="60" xfId="0" applyNumberFormat="1" applyFont="1" applyFill="1" applyBorder="1" applyAlignment="1" applyProtection="1">
      <alignment horizontal="center" vertical="center"/>
      <protection hidden="1"/>
    </xf>
    <xf numFmtId="186" fontId="124" fillId="6" borderId="26" xfId="0" applyNumberFormat="1" applyFont="1" applyFill="1" applyBorder="1" applyAlignment="1" applyProtection="1">
      <alignment horizontal="center" vertical="center"/>
      <protection hidden="1"/>
    </xf>
    <xf numFmtId="41" fontId="124" fillId="6" borderId="61" xfId="49" applyNumberFormat="1" applyFont="1" applyFill="1" applyBorder="1" applyAlignment="1" applyProtection="1">
      <alignment horizontal="center" vertical="center"/>
      <protection hidden="1"/>
    </xf>
    <xf numFmtId="41" fontId="124" fillId="6" borderId="10" xfId="49" applyNumberFormat="1" applyFont="1" applyFill="1" applyBorder="1" applyAlignment="1" applyProtection="1">
      <alignment horizontal="center" vertical="center"/>
      <protection hidden="1"/>
    </xf>
    <xf numFmtId="186" fontId="124" fillId="6" borderId="10" xfId="0" applyNumberFormat="1" applyFont="1" applyFill="1" applyBorder="1" applyAlignment="1" applyProtection="1">
      <alignment horizontal="center" vertical="center"/>
      <protection hidden="1"/>
    </xf>
    <xf numFmtId="186" fontId="124" fillId="6" borderId="62" xfId="0" applyNumberFormat="1" applyFont="1" applyFill="1" applyBorder="1" applyAlignment="1" applyProtection="1">
      <alignment horizontal="center" vertical="center"/>
      <protection hidden="1"/>
    </xf>
    <xf numFmtId="41" fontId="124" fillId="6" borderId="27" xfId="49" applyNumberFormat="1" applyFont="1" applyFill="1" applyBorder="1" applyAlignment="1" applyProtection="1">
      <alignment horizontal="center" vertical="center"/>
      <protection hidden="1"/>
    </xf>
    <xf numFmtId="41" fontId="124" fillId="6" borderId="63" xfId="49" applyNumberFormat="1" applyFont="1" applyFill="1" applyBorder="1" applyAlignment="1" applyProtection="1">
      <alignment horizontal="center" vertical="center"/>
      <protection hidden="1"/>
    </xf>
    <xf numFmtId="186" fontId="124" fillId="6" borderId="63" xfId="0" applyNumberFormat="1" applyFont="1" applyFill="1" applyBorder="1" applyAlignment="1" applyProtection="1">
      <alignment horizontal="center" vertical="center"/>
      <protection hidden="1"/>
    </xf>
    <xf numFmtId="186" fontId="124" fillId="6" borderId="51" xfId="0" applyNumberFormat="1" applyFont="1" applyFill="1" applyBorder="1" applyAlignment="1" applyProtection="1">
      <alignment horizontal="center" vertical="center"/>
      <protection hidden="1"/>
    </xf>
    <xf numFmtId="0" fontId="32" fillId="34" borderId="43" xfId="0" applyFont="1" applyFill="1" applyBorder="1" applyAlignment="1" applyProtection="1">
      <alignment horizontal="center" vertical="center"/>
      <protection hidden="1"/>
    </xf>
    <xf numFmtId="190" fontId="30" fillId="34" borderId="10" xfId="0" applyNumberFormat="1" applyFont="1" applyFill="1" applyBorder="1" applyAlignment="1" applyProtection="1">
      <alignment horizontal="center" vertical="center"/>
      <protection hidden="1"/>
    </xf>
    <xf numFmtId="41" fontId="30" fillId="34" borderId="10" xfId="0" applyNumberFormat="1" applyFont="1" applyFill="1" applyBorder="1" applyAlignment="1" applyProtection="1">
      <alignment horizontal="center" vertical="center"/>
      <protection hidden="1"/>
    </xf>
    <xf numFmtId="41" fontId="30" fillId="34" borderId="16" xfId="0" applyNumberFormat="1" applyFont="1" applyFill="1" applyBorder="1" applyAlignment="1" applyProtection="1">
      <alignment horizontal="center" vertical="center"/>
      <protection hidden="1"/>
    </xf>
    <xf numFmtId="0" fontId="32" fillId="0" borderId="43" xfId="0" applyFont="1" applyFill="1" applyBorder="1" applyAlignment="1" applyProtection="1">
      <alignment horizontal="center" vertical="center"/>
      <protection hidden="1"/>
    </xf>
    <xf numFmtId="41" fontId="30" fillId="0" borderId="10" xfId="0" applyNumberFormat="1" applyFont="1" applyFill="1" applyBorder="1" applyAlignment="1" applyProtection="1">
      <alignment horizontal="center" vertical="center"/>
      <protection hidden="1"/>
    </xf>
    <xf numFmtId="41" fontId="30" fillId="0" borderId="16" xfId="0" applyNumberFormat="1" applyFont="1" applyFill="1" applyBorder="1" applyAlignment="1" applyProtection="1">
      <alignment horizontal="center" vertical="center"/>
      <protection hidden="1"/>
    </xf>
    <xf numFmtId="0" fontId="32" fillId="0" borderId="45" xfId="0" applyFont="1" applyFill="1" applyBorder="1" applyAlignment="1" applyProtection="1">
      <alignment horizontal="center" vertical="center"/>
      <protection hidden="1"/>
    </xf>
    <xf numFmtId="190" fontId="30" fillId="34" borderId="46" xfId="0" applyNumberFormat="1" applyFont="1" applyFill="1" applyBorder="1" applyAlignment="1" applyProtection="1">
      <alignment horizontal="center" vertical="center"/>
      <protection hidden="1"/>
    </xf>
    <xf numFmtId="41" fontId="30" fillId="0" borderId="46" xfId="0" applyNumberFormat="1" applyFont="1" applyFill="1" applyBorder="1" applyAlignment="1" applyProtection="1">
      <alignment horizontal="center" vertical="center"/>
      <protection hidden="1"/>
    </xf>
    <xf numFmtId="41" fontId="30" fillId="34" borderId="46" xfId="0" applyNumberFormat="1" applyFont="1" applyFill="1" applyBorder="1" applyAlignment="1" applyProtection="1">
      <alignment horizontal="center" vertical="center"/>
      <protection hidden="1"/>
    </xf>
    <xf numFmtId="41" fontId="30" fillId="0" borderId="64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90" fontId="124" fillId="6" borderId="25" xfId="0" applyNumberFormat="1" applyFont="1" applyFill="1" applyBorder="1" applyAlignment="1" applyProtection="1">
      <alignment horizontal="right" vertical="center"/>
      <protection hidden="1"/>
    </xf>
    <xf numFmtId="190" fontId="124" fillId="6" borderId="60" xfId="0" applyNumberFormat="1" applyFont="1" applyFill="1" applyBorder="1" applyAlignment="1" applyProtection="1">
      <alignment horizontal="right" vertical="center"/>
      <protection hidden="1"/>
    </xf>
    <xf numFmtId="41" fontId="124" fillId="6" borderId="60" xfId="49" applyFont="1" applyFill="1" applyBorder="1" applyAlignment="1" applyProtection="1">
      <alignment horizontal="right" vertical="center"/>
      <protection hidden="1"/>
    </xf>
    <xf numFmtId="41" fontId="124" fillId="6" borderId="26" xfId="49" applyFont="1" applyFill="1" applyBorder="1" applyAlignment="1" applyProtection="1">
      <alignment horizontal="right" vertical="center"/>
      <protection hidden="1"/>
    </xf>
    <xf numFmtId="190" fontId="124" fillId="6" borderId="61" xfId="0" applyNumberFormat="1" applyFont="1" applyFill="1" applyBorder="1" applyAlignment="1" applyProtection="1">
      <alignment horizontal="right" vertical="center"/>
      <protection hidden="1"/>
    </xf>
    <xf numFmtId="190" fontId="124" fillId="6" borderId="10" xfId="0" applyNumberFormat="1" applyFont="1" applyFill="1" applyBorder="1" applyAlignment="1" applyProtection="1">
      <alignment horizontal="right" vertical="center"/>
      <protection hidden="1"/>
    </xf>
    <xf numFmtId="41" fontId="124" fillId="6" borderId="10" xfId="49" applyFont="1" applyFill="1" applyBorder="1" applyAlignment="1" applyProtection="1">
      <alignment horizontal="right" vertical="center"/>
      <protection hidden="1"/>
    </xf>
    <xf numFmtId="41" fontId="124" fillId="6" borderId="62" xfId="49" applyFont="1" applyFill="1" applyBorder="1" applyAlignment="1" applyProtection="1">
      <alignment horizontal="right" vertical="center"/>
      <protection hidden="1"/>
    </xf>
    <xf numFmtId="190" fontId="124" fillId="6" borderId="27" xfId="0" applyNumberFormat="1" applyFont="1" applyFill="1" applyBorder="1" applyAlignment="1" applyProtection="1">
      <alignment horizontal="right" vertical="center"/>
      <protection hidden="1"/>
    </xf>
    <xf numFmtId="190" fontId="124" fillId="6" borderId="63" xfId="0" applyNumberFormat="1" applyFont="1" applyFill="1" applyBorder="1" applyAlignment="1" applyProtection="1">
      <alignment horizontal="right" vertical="center"/>
      <protection hidden="1"/>
    </xf>
    <xf numFmtId="41" fontId="124" fillId="6" borderId="63" xfId="49" applyFont="1" applyFill="1" applyBorder="1" applyAlignment="1" applyProtection="1">
      <alignment horizontal="right" vertical="center"/>
      <protection hidden="1"/>
    </xf>
    <xf numFmtId="41" fontId="124" fillId="6" borderId="51" xfId="49" applyFont="1" applyFill="1" applyBorder="1" applyAlignment="1" applyProtection="1">
      <alignment horizontal="right" vertical="center"/>
      <protection hidden="1"/>
    </xf>
    <xf numFmtId="0" fontId="30" fillId="0" borderId="50" xfId="0" applyFont="1" applyFill="1" applyBorder="1" applyAlignment="1" applyProtection="1">
      <alignment horizontal="right" vertical="center"/>
      <protection hidden="1"/>
    </xf>
    <xf numFmtId="213" fontId="125" fillId="6" borderId="65" xfId="0" applyNumberFormat="1" applyFont="1" applyFill="1" applyBorder="1" applyAlignment="1" applyProtection="1">
      <alignment horizontal="left" vertical="center"/>
      <protection hidden="1"/>
    </xf>
    <xf numFmtId="0" fontId="30" fillId="0" borderId="65" xfId="0" applyFont="1" applyFill="1" applyBorder="1" applyAlignment="1" applyProtection="1">
      <alignment horizontal="right" vertical="center"/>
      <protection hidden="1"/>
    </xf>
    <xf numFmtId="214" fontId="125" fillId="6" borderId="65" xfId="0" applyNumberFormat="1" applyFont="1" applyFill="1" applyBorder="1" applyAlignment="1" applyProtection="1">
      <alignment horizontal="left" vertical="center"/>
      <protection hidden="1"/>
    </xf>
    <xf numFmtId="213" fontId="125" fillId="6" borderId="66" xfId="0" applyNumberFormat="1" applyFont="1" applyFill="1" applyBorder="1" applyAlignment="1" applyProtection="1">
      <alignment horizontal="left" vertical="center"/>
      <protection hidden="1"/>
    </xf>
    <xf numFmtId="0" fontId="110" fillId="0" borderId="6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05" fillId="0" borderId="0" xfId="0" applyFont="1" applyAlignment="1">
      <alignment vertical="center"/>
    </xf>
    <xf numFmtId="11" fontId="0" fillId="0" borderId="0" xfId="0" applyNumberFormat="1" applyBorder="1" applyAlignment="1">
      <alignment vertical="center"/>
    </xf>
    <xf numFmtId="0" fontId="0" fillId="0" borderId="68" xfId="0" applyBorder="1" applyAlignment="1">
      <alignment vertical="center"/>
    </xf>
    <xf numFmtId="0" fontId="126" fillId="0" borderId="0" xfId="66" applyFont="1" applyAlignment="1">
      <alignment horizontal="center" vertical="center"/>
      <protection/>
    </xf>
    <xf numFmtId="0" fontId="126" fillId="0" borderId="0" xfId="66" applyFont="1" applyBorder="1" applyAlignment="1">
      <alignment horizontal="center" vertical="center"/>
      <protection/>
    </xf>
    <xf numFmtId="0" fontId="105" fillId="0" borderId="0" xfId="0" applyFont="1" applyBorder="1" applyAlignment="1">
      <alignment horizontal="center" vertical="center"/>
    </xf>
    <xf numFmtId="0" fontId="126" fillId="0" borderId="0" xfId="66" applyFont="1" applyBorder="1" applyAlignment="1">
      <alignment horizontal="left" vertical="center"/>
      <protection/>
    </xf>
    <xf numFmtId="0" fontId="105" fillId="0" borderId="0" xfId="0" applyFont="1" applyBorder="1" applyAlignment="1">
      <alignment vertical="center"/>
    </xf>
    <xf numFmtId="0" fontId="127" fillId="0" borderId="10" xfId="0" applyFont="1" applyBorder="1" applyAlignment="1" quotePrefix="1">
      <alignment horizontal="center"/>
    </xf>
    <xf numFmtId="49" fontId="127" fillId="0" borderId="10" xfId="0" applyNumberFormat="1" applyFont="1" applyBorder="1" applyAlignment="1">
      <alignment horizontal="center"/>
    </xf>
    <xf numFmtId="216" fontId="92" fillId="0" borderId="69" xfId="0" applyNumberFormat="1" applyFont="1" applyFill="1" applyBorder="1" applyAlignment="1">
      <alignment horizontal="center" vertical="center"/>
    </xf>
    <xf numFmtId="0" fontId="92" fillId="0" borderId="69" xfId="0" applyFont="1" applyFill="1" applyBorder="1" applyAlignment="1">
      <alignment horizontal="center" vertical="center"/>
    </xf>
    <xf numFmtId="0" fontId="92" fillId="0" borderId="70" xfId="0" applyFont="1" applyFill="1" applyBorder="1" applyAlignment="1">
      <alignment horizontal="center" vertical="center"/>
    </xf>
    <xf numFmtId="0" fontId="128" fillId="0" borderId="71" xfId="0" applyFont="1" applyBorder="1" applyAlignment="1">
      <alignment horizontal="center" vertical="center"/>
    </xf>
    <xf numFmtId="215" fontId="128" fillId="0" borderId="23" xfId="0" applyNumberFormat="1" applyFont="1" applyBorder="1" applyAlignment="1">
      <alignment vertical="center"/>
    </xf>
    <xf numFmtId="180" fontId="128" fillId="0" borderId="23" xfId="0" applyNumberFormat="1" applyFont="1" applyBorder="1" applyAlignment="1">
      <alignment vertical="center"/>
    </xf>
    <xf numFmtId="181" fontId="128" fillId="0" borderId="23" xfId="0" applyNumberFormat="1" applyFont="1" applyBorder="1" applyAlignment="1">
      <alignment vertical="center"/>
    </xf>
    <xf numFmtId="193" fontId="128" fillId="0" borderId="23" xfId="0" applyNumberFormat="1" applyFont="1" applyBorder="1" applyAlignment="1">
      <alignment vertical="center"/>
    </xf>
    <xf numFmtId="193" fontId="128" fillId="0" borderId="72" xfId="0" applyNumberFormat="1" applyFont="1" applyBorder="1" applyAlignment="1">
      <alignment vertical="center"/>
    </xf>
    <xf numFmtId="193" fontId="128" fillId="0" borderId="24" xfId="0" applyNumberFormat="1" applyFont="1" applyBorder="1" applyAlignment="1">
      <alignment vertical="center"/>
    </xf>
    <xf numFmtId="0" fontId="129" fillId="0" borderId="10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center" vertical="center"/>
    </xf>
    <xf numFmtId="0" fontId="129" fillId="0" borderId="44" xfId="0" applyFont="1" applyFill="1" applyBorder="1" applyAlignment="1">
      <alignment horizontal="center" vertical="center"/>
    </xf>
    <xf numFmtId="215" fontId="129" fillId="0" borderId="73" xfId="0" applyNumberFormat="1" applyFont="1" applyFill="1" applyBorder="1" applyAlignment="1">
      <alignment vertical="center"/>
    </xf>
    <xf numFmtId="180" fontId="129" fillId="0" borderId="73" xfId="0" applyNumberFormat="1" applyFont="1" applyFill="1" applyBorder="1" applyAlignment="1">
      <alignment vertical="center"/>
    </xf>
    <xf numFmtId="181" fontId="129" fillId="0" borderId="73" xfId="0" applyNumberFormat="1" applyFont="1" applyFill="1" applyBorder="1" applyAlignment="1">
      <alignment vertical="center"/>
    </xf>
    <xf numFmtId="193" fontId="129" fillId="0" borderId="73" xfId="0" applyNumberFormat="1" applyFont="1" applyFill="1" applyBorder="1" applyAlignment="1">
      <alignment vertical="center"/>
    </xf>
    <xf numFmtId="193" fontId="129" fillId="0" borderId="74" xfId="0" applyNumberFormat="1" applyFont="1" applyFill="1" applyBorder="1" applyAlignment="1">
      <alignment vertical="center"/>
    </xf>
    <xf numFmtId="193" fontId="129" fillId="0" borderId="75" xfId="0" applyNumberFormat="1" applyFont="1" applyFill="1" applyBorder="1" applyAlignment="1">
      <alignment vertical="center"/>
    </xf>
    <xf numFmtId="215" fontId="129" fillId="0" borderId="76" xfId="0" applyNumberFormat="1" applyFont="1" applyFill="1" applyBorder="1" applyAlignment="1">
      <alignment vertical="center"/>
    </xf>
    <xf numFmtId="180" fontId="129" fillId="0" borderId="76" xfId="0" applyNumberFormat="1" applyFont="1" applyFill="1" applyBorder="1" applyAlignment="1">
      <alignment vertical="center"/>
    </xf>
    <xf numFmtId="181" fontId="129" fillId="0" borderId="76" xfId="0" applyNumberFormat="1" applyFont="1" applyFill="1" applyBorder="1" applyAlignment="1">
      <alignment vertical="center"/>
    </xf>
    <xf numFmtId="193" fontId="129" fillId="0" borderId="76" xfId="0" applyNumberFormat="1" applyFont="1" applyFill="1" applyBorder="1" applyAlignment="1">
      <alignment vertical="center"/>
    </xf>
    <xf numFmtId="193" fontId="129" fillId="0" borderId="77" xfId="0" applyNumberFormat="1" applyFont="1" applyFill="1" applyBorder="1" applyAlignment="1">
      <alignment vertical="center"/>
    </xf>
    <xf numFmtId="193" fontId="129" fillId="0" borderId="7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30" xfId="0" applyBorder="1" applyAlignment="1">
      <alignment vertical="center"/>
    </xf>
    <xf numFmtId="0" fontId="30" fillId="0" borderId="32" xfId="0" applyFont="1" applyFill="1" applyBorder="1" applyAlignment="1" applyProtection="1">
      <alignment horizontal="center" vertical="center" wrapText="1"/>
      <protection hidden="1"/>
    </xf>
    <xf numFmtId="0" fontId="30" fillId="0" borderId="30" xfId="0" applyFont="1" applyFill="1" applyBorder="1" applyAlignment="1" applyProtection="1">
      <alignment horizontal="center" vertical="center" wrapText="1"/>
      <protection hidden="1"/>
    </xf>
    <xf numFmtId="41" fontId="8" fillId="0" borderId="10" xfId="49" applyFont="1" applyBorder="1" applyAlignment="1" applyProtection="1">
      <alignment horizontal="center" vertical="center"/>
      <protection hidden="1"/>
    </xf>
    <xf numFmtId="41" fontId="8" fillId="0" borderId="16" xfId="49" applyFont="1" applyBorder="1" applyAlignment="1" applyProtection="1">
      <alignment horizontal="center" vertical="center"/>
      <protection hidden="1"/>
    </xf>
    <xf numFmtId="0" fontId="7" fillId="0" borderId="80" xfId="0" applyFont="1" applyFill="1" applyBorder="1" applyAlignment="1" applyProtection="1">
      <alignment horizontal="center" vertical="center"/>
      <protection hidden="1"/>
    </xf>
    <xf numFmtId="0" fontId="7" fillId="0" borderId="81" xfId="0" applyFont="1" applyFill="1" applyBorder="1" applyAlignment="1" applyProtection="1">
      <alignment horizontal="center" vertical="center"/>
      <protection hidden="1"/>
    </xf>
    <xf numFmtId="0" fontId="7" fillId="0" borderId="82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41" fontId="8" fillId="0" borderId="46" xfId="49" applyFont="1" applyBorder="1" applyAlignment="1" applyProtection="1">
      <alignment horizontal="center" vertical="center"/>
      <protection hidden="1"/>
    </xf>
    <xf numFmtId="41" fontId="8" fillId="0" borderId="0" xfId="49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1" fontId="8" fillId="0" borderId="10" xfId="49" applyFont="1" applyFill="1" applyBorder="1" applyAlignment="1" applyProtection="1">
      <alignment horizontal="center" vertical="center"/>
      <protection hidden="1"/>
    </xf>
    <xf numFmtId="41" fontId="8" fillId="0" borderId="16" xfId="49" applyFont="1" applyFill="1" applyBorder="1" applyAlignment="1" applyProtection="1">
      <alignment horizontal="center" vertical="center"/>
      <protection hidden="1"/>
    </xf>
    <xf numFmtId="186" fontId="113" fillId="6" borderId="17" xfId="49" applyNumberFormat="1" applyFont="1" applyFill="1" applyBorder="1" applyAlignment="1" applyProtection="1">
      <alignment horizontal="center" vertical="center"/>
      <protection hidden="1"/>
    </xf>
    <xf numFmtId="186" fontId="114" fillId="6" borderId="83" xfId="49" applyNumberFormat="1" applyFont="1" applyFill="1" applyBorder="1" applyAlignment="1" applyProtection="1">
      <alignment horizontal="center" vertical="center"/>
      <protection hidden="1"/>
    </xf>
    <xf numFmtId="186" fontId="114" fillId="6" borderId="53" xfId="49" applyNumberFormat="1" applyFont="1" applyFill="1" applyBorder="1" applyAlignment="1" applyProtection="1">
      <alignment horizontal="center" vertical="center"/>
      <protection hidden="1"/>
    </xf>
    <xf numFmtId="41" fontId="7" fillId="0" borderId="0" xfId="49" applyFont="1" applyFill="1" applyBorder="1" applyAlignment="1" applyProtection="1">
      <alignment horizontal="center" vertical="center"/>
      <protection hidden="1"/>
    </xf>
    <xf numFmtId="186" fontId="113" fillId="6" borderId="84" xfId="49" applyNumberFormat="1" applyFont="1" applyFill="1" applyBorder="1" applyAlignment="1" applyProtection="1">
      <alignment horizontal="center" vertical="center"/>
      <protection hidden="1"/>
    </xf>
    <xf numFmtId="186" fontId="113" fillId="6" borderId="85" xfId="49" applyNumberFormat="1" applyFont="1" applyFill="1" applyBorder="1" applyAlignment="1" applyProtection="1">
      <alignment horizontal="center" vertical="center"/>
      <protection hidden="1"/>
    </xf>
    <xf numFmtId="195" fontId="114" fillId="6" borderId="82" xfId="49" applyNumberFormat="1" applyFont="1" applyFill="1" applyBorder="1" applyAlignment="1" applyProtection="1">
      <alignment horizontal="center" vertical="center"/>
      <protection hidden="1"/>
    </xf>
    <xf numFmtId="195" fontId="114" fillId="6" borderId="86" xfId="49" applyNumberFormat="1" applyFont="1" applyFill="1" applyBorder="1" applyAlignment="1" applyProtection="1">
      <alignment horizontal="center" vertical="center"/>
      <protection hidden="1"/>
    </xf>
    <xf numFmtId="195" fontId="114" fillId="6" borderId="87" xfId="49" applyNumberFormat="1" applyFont="1" applyFill="1" applyBorder="1" applyAlignment="1" applyProtection="1">
      <alignment horizontal="center" vertical="center"/>
      <protection hidden="1"/>
    </xf>
    <xf numFmtId="195" fontId="114" fillId="6" borderId="48" xfId="49" applyNumberFormat="1" applyFont="1" applyFill="1" applyBorder="1" applyAlignment="1" applyProtection="1">
      <alignment horizontal="center" vertical="center"/>
      <protection hidden="1"/>
    </xf>
    <xf numFmtId="0" fontId="6" fillId="36" borderId="88" xfId="0" applyFont="1" applyFill="1" applyBorder="1" applyAlignment="1" applyProtection="1">
      <alignment horizontal="center" vertical="center"/>
      <protection hidden="1"/>
    </xf>
    <xf numFmtId="0" fontId="6" fillId="37" borderId="89" xfId="0" applyFont="1" applyFill="1" applyBorder="1" applyAlignment="1" applyProtection="1">
      <alignment horizontal="center" vertical="center"/>
      <protection hidden="1"/>
    </xf>
    <xf numFmtId="0" fontId="6" fillId="36" borderId="56" xfId="0" applyFont="1" applyFill="1" applyBorder="1" applyAlignment="1" applyProtection="1">
      <alignment horizontal="center" vertical="center"/>
      <protection hidden="1"/>
    </xf>
    <xf numFmtId="41" fontId="20" fillId="33" borderId="81" xfId="49" applyFont="1" applyFill="1" applyBorder="1" applyAlignment="1" applyProtection="1">
      <alignment horizontal="right" vertical="center"/>
      <protection locked="0"/>
    </xf>
    <xf numFmtId="41" fontId="20" fillId="33" borderId="19" xfId="49" applyFont="1" applyFill="1" applyBorder="1" applyAlignment="1" applyProtection="1">
      <alignment horizontal="right" vertical="center"/>
      <protection locked="0"/>
    </xf>
    <xf numFmtId="41" fontId="8" fillId="0" borderId="90" xfId="49" applyFont="1" applyBorder="1" applyAlignment="1" applyProtection="1">
      <alignment horizontal="center" vertical="center"/>
      <protection hidden="1"/>
    </xf>
    <xf numFmtId="41" fontId="8" fillId="0" borderId="38" xfId="49" applyFont="1" applyBorder="1" applyAlignment="1" applyProtection="1">
      <alignment horizontal="center" vertical="center"/>
      <protection hidden="1"/>
    </xf>
    <xf numFmtId="41" fontId="8" fillId="0" borderId="0" xfId="49" applyFont="1" applyBorder="1" applyAlignment="1" applyProtection="1">
      <alignment horizontal="center" vertical="center"/>
      <protection hidden="1"/>
    </xf>
    <xf numFmtId="198" fontId="8" fillId="34" borderId="38" xfId="43" applyNumberFormat="1" applyFont="1" applyFill="1" applyBorder="1" applyAlignment="1" applyProtection="1">
      <alignment horizontal="center" vertical="center"/>
      <protection hidden="1"/>
    </xf>
    <xf numFmtId="186" fontId="113" fillId="6" borderId="91" xfId="49" applyNumberFormat="1" applyFont="1" applyFill="1" applyBorder="1" applyAlignment="1" applyProtection="1">
      <alignment horizontal="center" vertical="center"/>
      <protection hidden="1"/>
    </xf>
    <xf numFmtId="186" fontId="113" fillId="6" borderId="92" xfId="49" applyNumberFormat="1" applyFont="1" applyFill="1" applyBorder="1" applyAlignment="1" applyProtection="1">
      <alignment horizontal="center" vertical="center"/>
      <protection hidden="1"/>
    </xf>
    <xf numFmtId="0" fontId="20" fillId="38" borderId="93" xfId="0" applyFont="1" applyFill="1" applyBorder="1" applyAlignment="1" applyProtection="1">
      <alignment horizontal="center" vertical="center"/>
      <protection hidden="1"/>
    </xf>
    <xf numFmtId="0" fontId="20" fillId="38" borderId="94" xfId="0" applyFont="1" applyFill="1" applyBorder="1" applyAlignment="1" applyProtection="1">
      <alignment horizontal="center" vertical="center"/>
      <protection hidden="1"/>
    </xf>
    <xf numFmtId="182" fontId="20" fillId="35" borderId="95" xfId="49" applyNumberFormat="1" applyFont="1" applyFill="1" applyBorder="1" applyAlignment="1" applyProtection="1">
      <alignment horizontal="right" vertical="center"/>
      <protection hidden="1"/>
    </xf>
    <xf numFmtId="182" fontId="20" fillId="35" borderId="96" xfId="49" applyNumberFormat="1" applyFont="1" applyFill="1" applyBorder="1" applyAlignment="1" applyProtection="1">
      <alignment horizontal="right" vertical="center"/>
      <protection hidden="1"/>
    </xf>
    <xf numFmtId="0" fontId="8" fillId="0" borderId="97" xfId="0" applyFont="1" applyBorder="1" applyAlignment="1" applyProtection="1">
      <alignment horizontal="center" vertical="center"/>
      <protection hidden="1"/>
    </xf>
    <xf numFmtId="0" fontId="8" fillId="0" borderId="98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81" fontId="10" fillId="0" borderId="41" xfId="0" applyNumberFormat="1" applyFont="1" applyBorder="1" applyAlignment="1" applyProtection="1">
      <alignment horizontal="center" vertical="center"/>
      <protection hidden="1"/>
    </xf>
    <xf numFmtId="181" fontId="10" fillId="0" borderId="42" xfId="0" applyNumberFormat="1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180" fontId="114" fillId="6" borderId="99" xfId="0" applyNumberFormat="1" applyFont="1" applyFill="1" applyBorder="1" applyAlignment="1" applyProtection="1">
      <alignment horizontal="center" vertical="center"/>
      <protection hidden="1"/>
    </xf>
    <xf numFmtId="180" fontId="114" fillId="6" borderId="100" xfId="0" applyNumberFormat="1" applyFont="1" applyFill="1" applyBorder="1" applyAlignment="1" applyProtection="1">
      <alignment horizontal="center" vertical="center"/>
      <protection hidden="1"/>
    </xf>
    <xf numFmtId="49" fontId="114" fillId="6" borderId="101" xfId="0" applyNumberFormat="1" applyFont="1" applyFill="1" applyBorder="1" applyAlignment="1" applyProtection="1">
      <alignment horizontal="center" vertical="center"/>
      <protection hidden="1"/>
    </xf>
    <xf numFmtId="0" fontId="114" fillId="6" borderId="102" xfId="0" applyFont="1" applyFill="1" applyBorder="1" applyAlignment="1" applyProtection="1">
      <alignment horizontal="center" vertical="center"/>
      <protection hidden="1"/>
    </xf>
    <xf numFmtId="0" fontId="8" fillId="0" borderId="103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0" fillId="36" borderId="104" xfId="0" applyFont="1" applyFill="1" applyBorder="1" applyAlignment="1" applyProtection="1">
      <alignment horizontal="center" vertical="center"/>
      <protection hidden="1"/>
    </xf>
    <xf numFmtId="0" fontId="20" fillId="36" borderId="81" xfId="0" applyFont="1" applyFill="1" applyBorder="1" applyAlignment="1" applyProtection="1">
      <alignment horizontal="center" vertical="center"/>
      <protection hidden="1"/>
    </xf>
    <xf numFmtId="0" fontId="13" fillId="35" borderId="105" xfId="0" applyFont="1" applyFill="1" applyBorder="1" applyAlignment="1" applyProtection="1">
      <alignment horizontal="center" vertical="center"/>
      <protection locked="0"/>
    </xf>
    <xf numFmtId="0" fontId="13" fillId="35" borderId="106" xfId="0" applyFont="1" applyFill="1" applyBorder="1" applyAlignment="1" applyProtection="1">
      <alignment horizontal="center" vertical="center"/>
      <protection locked="0"/>
    </xf>
    <xf numFmtId="0" fontId="13" fillId="35" borderId="107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02" xfId="0" applyFont="1" applyBorder="1" applyAlignment="1" applyProtection="1">
      <alignment horizontal="center" vertical="center"/>
      <protection hidden="1"/>
    </xf>
    <xf numFmtId="0" fontId="8" fillId="0" borderId="108" xfId="0" applyFont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08" xfId="0" applyFont="1" applyFill="1" applyBorder="1" applyAlignment="1" applyProtection="1">
      <alignment horizontal="center" vertical="center" wrapText="1"/>
      <protection hidden="1"/>
    </xf>
    <xf numFmtId="0" fontId="8" fillId="0" borderId="102" xfId="0" applyFont="1" applyFill="1" applyBorder="1" applyAlignment="1" applyProtection="1">
      <alignment horizontal="center" vertical="center" wrapText="1"/>
      <protection hidden="1"/>
    </xf>
    <xf numFmtId="180" fontId="114" fillId="6" borderId="101" xfId="0" applyNumberFormat="1" applyFont="1" applyFill="1" applyBorder="1" applyAlignment="1" applyProtection="1">
      <alignment horizontal="center" vertical="center"/>
      <protection hidden="1"/>
    </xf>
    <xf numFmtId="180" fontId="114" fillId="6" borderId="102" xfId="0" applyNumberFormat="1" applyFont="1" applyFill="1" applyBorder="1" applyAlignment="1" applyProtection="1">
      <alignment horizontal="center" vertical="center"/>
      <protection hidden="1"/>
    </xf>
    <xf numFmtId="181" fontId="114" fillId="6" borderId="109" xfId="0" applyNumberFormat="1" applyFont="1" applyFill="1" applyBorder="1" applyAlignment="1" applyProtection="1">
      <alignment horizontal="center" vertical="center"/>
      <protection hidden="1"/>
    </xf>
    <xf numFmtId="181" fontId="114" fillId="6" borderId="110" xfId="0" applyNumberFormat="1" applyFont="1" applyFill="1" applyBorder="1" applyAlignment="1" applyProtection="1">
      <alignment horizontal="center" vertical="center"/>
      <protection hidden="1"/>
    </xf>
    <xf numFmtId="0" fontId="114" fillId="6" borderId="111" xfId="0" applyFont="1" applyFill="1" applyBorder="1" applyAlignment="1" applyProtection="1">
      <alignment horizontal="center" vertical="center"/>
      <protection hidden="1"/>
    </xf>
    <xf numFmtId="0" fontId="114" fillId="6" borderId="112" xfId="0" applyFont="1" applyFill="1" applyBorder="1" applyAlignment="1" applyProtection="1">
      <alignment horizontal="center" vertical="center"/>
      <protection hidden="1"/>
    </xf>
    <xf numFmtId="190" fontId="114" fillId="6" borderId="87" xfId="49" applyNumberFormat="1" applyFont="1" applyFill="1" applyBorder="1" applyAlignment="1" applyProtection="1">
      <alignment horizontal="center" vertical="center"/>
      <protection hidden="1"/>
    </xf>
    <xf numFmtId="190" fontId="114" fillId="6" borderId="113" xfId="49" applyNumberFormat="1" applyFont="1" applyFill="1" applyBorder="1" applyAlignment="1" applyProtection="1">
      <alignment horizontal="center" vertical="center"/>
      <protection hidden="1"/>
    </xf>
    <xf numFmtId="0" fontId="114" fillId="6" borderId="114" xfId="0" applyFont="1" applyFill="1" applyBorder="1" applyAlignment="1" applyProtection="1">
      <alignment horizontal="center" vertical="center"/>
      <protection hidden="1"/>
    </xf>
    <xf numFmtId="0" fontId="114" fillId="6" borderId="115" xfId="0" applyFont="1" applyFill="1" applyBorder="1" applyAlignment="1" applyProtection="1">
      <alignment horizontal="center" vertical="center"/>
      <protection hidden="1"/>
    </xf>
    <xf numFmtId="186" fontId="114" fillId="6" borderId="87" xfId="49" applyNumberFormat="1" applyFont="1" applyFill="1" applyBorder="1" applyAlignment="1" applyProtection="1">
      <alignment horizontal="center" vertical="center"/>
      <protection hidden="1"/>
    </xf>
    <xf numFmtId="186" fontId="114" fillId="6" borderId="113" xfId="49" applyNumberFormat="1" applyFont="1" applyFill="1" applyBorder="1" applyAlignment="1" applyProtection="1">
      <alignment horizontal="center" vertical="center"/>
      <protection hidden="1"/>
    </xf>
    <xf numFmtId="207" fontId="121" fillId="6" borderId="80" xfId="0" applyNumberFormat="1" applyFont="1" applyFill="1" applyBorder="1" applyAlignment="1" applyProtection="1">
      <alignment vertical="center"/>
      <protection hidden="1"/>
    </xf>
    <xf numFmtId="207" fontId="121" fillId="6" borderId="116" xfId="0" applyNumberFormat="1" applyFont="1" applyFill="1" applyBorder="1" applyAlignment="1" applyProtection="1">
      <alignment vertical="center"/>
      <protection hidden="1"/>
    </xf>
    <xf numFmtId="0" fontId="130" fillId="0" borderId="0" xfId="0" applyFont="1" applyFill="1" applyAlignment="1" applyProtection="1">
      <alignment horizontal="center" vertical="center"/>
      <protection hidden="1"/>
    </xf>
    <xf numFmtId="41" fontId="131" fillId="0" borderId="0" xfId="49" applyFont="1" applyFill="1" applyBorder="1" applyAlignment="1" applyProtection="1">
      <alignment horizontal="center" vertical="center"/>
      <protection hidden="1"/>
    </xf>
    <xf numFmtId="41" fontId="7" fillId="0" borderId="105" xfId="49" applyFont="1" applyFill="1" applyBorder="1" applyAlignment="1" applyProtection="1">
      <alignment horizontal="center" vertical="center"/>
      <protection hidden="1"/>
    </xf>
    <xf numFmtId="41" fontId="7" fillId="0" borderId="106" xfId="49" applyFont="1" applyFill="1" applyBorder="1" applyAlignment="1" applyProtection="1">
      <alignment horizontal="center" vertical="center"/>
      <protection hidden="1"/>
    </xf>
    <xf numFmtId="9" fontId="8" fillId="34" borderId="0" xfId="43" applyFont="1" applyFill="1" applyBorder="1" applyAlignment="1" applyProtection="1">
      <alignment horizontal="center" vertical="center"/>
      <protection hidden="1"/>
    </xf>
    <xf numFmtId="193" fontId="7" fillId="0" borderId="117" xfId="49" applyNumberFormat="1" applyFont="1" applyFill="1" applyBorder="1" applyAlignment="1" applyProtection="1">
      <alignment horizontal="center" vertical="center"/>
      <protection hidden="1"/>
    </xf>
    <xf numFmtId="193" fontId="7" fillId="0" borderId="107" xfId="49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49" fontId="7" fillId="0" borderId="0" xfId="49" applyNumberFormat="1" applyFont="1" applyFill="1" applyBorder="1" applyAlignment="1" applyProtection="1">
      <alignment horizontal="center" vertical="center"/>
      <protection hidden="1"/>
    </xf>
    <xf numFmtId="182" fontId="8" fillId="0" borderId="0" xfId="49" applyNumberFormat="1" applyFont="1" applyBorder="1" applyAlignment="1" applyProtection="1">
      <alignment horizontal="center" vertical="center"/>
      <protection hidden="1"/>
    </xf>
    <xf numFmtId="193" fontId="7" fillId="0" borderId="0" xfId="49" applyNumberFormat="1" applyFont="1" applyFill="1" applyBorder="1" applyAlignment="1" applyProtection="1">
      <alignment horizontal="center" vertical="center"/>
      <protection hidden="1"/>
    </xf>
    <xf numFmtId="41" fontId="20" fillId="35" borderId="87" xfId="49" applyNumberFormat="1" applyFont="1" applyFill="1" applyBorder="1" applyAlignment="1" applyProtection="1">
      <alignment horizontal="center" vertical="center"/>
      <protection locked="0"/>
    </xf>
    <xf numFmtId="41" fontId="20" fillId="35" borderId="113" xfId="49" applyNumberFormat="1" applyFont="1" applyFill="1" applyBorder="1" applyAlignment="1" applyProtection="1">
      <alignment horizontal="center" vertical="center"/>
      <protection locked="0"/>
    </xf>
    <xf numFmtId="186" fontId="121" fillId="6" borderId="87" xfId="49" applyNumberFormat="1" applyFont="1" applyFill="1" applyBorder="1" applyAlignment="1" applyProtection="1">
      <alignment horizontal="center" vertical="center"/>
      <protection hidden="1"/>
    </xf>
    <xf numFmtId="186" fontId="121" fillId="6" borderId="113" xfId="49" applyNumberFormat="1" applyFont="1" applyFill="1" applyBorder="1" applyAlignment="1" applyProtection="1">
      <alignment horizontal="center" vertical="center"/>
      <protection hidden="1"/>
    </xf>
    <xf numFmtId="186" fontId="113" fillId="6" borderId="30" xfId="49" applyNumberFormat="1" applyFont="1" applyFill="1" applyBorder="1" applyAlignment="1" applyProtection="1">
      <alignment horizontal="center" vertical="center"/>
      <protection hidden="1"/>
    </xf>
    <xf numFmtId="186" fontId="114" fillId="6" borderId="118" xfId="49" applyNumberFormat="1" applyFont="1" applyFill="1" applyBorder="1" applyAlignment="1" applyProtection="1">
      <alignment horizontal="center" vertical="center"/>
      <protection hidden="1"/>
    </xf>
    <xf numFmtId="186" fontId="114" fillId="6" borderId="119" xfId="49" applyNumberFormat="1" applyFont="1" applyFill="1" applyBorder="1" applyAlignment="1" applyProtection="1">
      <alignment horizontal="center" vertical="center"/>
      <protection hidden="1"/>
    </xf>
    <xf numFmtId="41" fontId="8" fillId="34" borderId="0" xfId="49" applyFont="1" applyFill="1" applyBorder="1" applyAlignment="1" applyProtection="1">
      <alignment horizontal="center" vertical="center"/>
      <protection hidden="1"/>
    </xf>
    <xf numFmtId="41" fontId="7" fillId="0" borderId="0" xfId="49" applyFont="1" applyBorder="1" applyAlignment="1" applyProtection="1">
      <alignment horizontal="center" vertical="center"/>
      <protection hidden="1"/>
    </xf>
    <xf numFmtId="41" fontId="16" fillId="0" borderId="16" xfId="49" applyFont="1" applyFill="1" applyBorder="1" applyAlignment="1" applyProtection="1">
      <alignment horizontal="center" vertical="center"/>
      <protection hidden="1"/>
    </xf>
    <xf numFmtId="41" fontId="16" fillId="0" borderId="29" xfId="49" applyFont="1" applyFill="1" applyBorder="1" applyAlignment="1" applyProtection="1">
      <alignment horizontal="center" vertical="center"/>
      <protection hidden="1"/>
    </xf>
    <xf numFmtId="198" fontId="8" fillId="34" borderId="120" xfId="43" applyNumberFormat="1" applyFont="1" applyFill="1" applyBorder="1" applyAlignment="1" applyProtection="1">
      <alignment horizontal="center" vertical="center"/>
      <protection hidden="1"/>
    </xf>
    <xf numFmtId="198" fontId="8" fillId="34" borderId="121" xfId="43" applyNumberFormat="1" applyFont="1" applyFill="1" applyBorder="1" applyAlignment="1" applyProtection="1">
      <alignment horizontal="center" vertical="center"/>
      <protection hidden="1"/>
    </xf>
    <xf numFmtId="182" fontId="8" fillId="0" borderId="0" xfId="49" applyNumberFormat="1" applyFont="1" applyFill="1" applyBorder="1" applyAlignment="1" applyProtection="1">
      <alignment horizontal="center" vertical="center"/>
      <protection hidden="1"/>
    </xf>
    <xf numFmtId="186" fontId="113" fillId="6" borderId="23" xfId="49" applyNumberFormat="1" applyFont="1" applyFill="1" applyBorder="1" applyAlignment="1" applyProtection="1">
      <alignment horizontal="center" vertical="center"/>
      <protection hidden="1"/>
    </xf>
    <xf numFmtId="186" fontId="113" fillId="6" borderId="114" xfId="49" applyNumberFormat="1" applyFont="1" applyFill="1" applyBorder="1" applyAlignment="1" applyProtection="1">
      <alignment horizontal="center" vertical="center"/>
      <protection hidden="1"/>
    </xf>
    <xf numFmtId="186" fontId="113" fillId="6" borderId="115" xfId="49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01" xfId="0" applyFont="1" applyBorder="1" applyAlignment="1" applyProtection="1">
      <alignment horizontal="center" vertical="center"/>
      <protection hidden="1"/>
    </xf>
    <xf numFmtId="0" fontId="8" fillId="0" borderId="101" xfId="64" applyFont="1" applyFill="1" applyBorder="1" applyAlignment="1" applyProtection="1">
      <alignment horizontal="center" vertical="center"/>
      <protection hidden="1"/>
    </xf>
    <xf numFmtId="0" fontId="8" fillId="0" borderId="108" xfId="64" applyFont="1" applyFill="1" applyBorder="1" applyAlignment="1" applyProtection="1">
      <alignment horizontal="center" vertical="center"/>
      <protection hidden="1"/>
    </xf>
    <xf numFmtId="186" fontId="114" fillId="6" borderId="80" xfId="49" applyNumberFormat="1" applyFont="1" applyFill="1" applyBorder="1" applyAlignment="1" applyProtection="1">
      <alignment horizontal="center" vertical="center"/>
      <protection hidden="1"/>
    </xf>
    <xf numFmtId="186" fontId="114" fillId="6" borderId="116" xfId="49" applyNumberFormat="1" applyFont="1" applyFill="1" applyBorder="1" applyAlignment="1" applyProtection="1">
      <alignment horizontal="center" vertical="center"/>
      <protection hidden="1"/>
    </xf>
    <xf numFmtId="194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23" fillId="36" borderId="80" xfId="0" applyFont="1" applyFill="1" applyBorder="1" applyAlignment="1" applyProtection="1">
      <alignment horizontal="center" vertical="center"/>
      <protection hidden="1"/>
    </xf>
    <xf numFmtId="0" fontId="23" fillId="36" borderId="81" xfId="0" applyFont="1" applyFill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20" fillId="36" borderId="80" xfId="0" applyFont="1" applyFill="1" applyBorder="1" applyAlignment="1" applyProtection="1">
      <alignment horizontal="center" vertical="center"/>
      <protection hidden="1"/>
    </xf>
    <xf numFmtId="178" fontId="8" fillId="0" borderId="122" xfId="0" applyNumberFormat="1" applyFont="1" applyBorder="1" applyAlignment="1" applyProtection="1">
      <alignment horizontal="center"/>
      <protection hidden="1"/>
    </xf>
    <xf numFmtId="0" fontId="8" fillId="0" borderId="123" xfId="0" applyFont="1" applyBorder="1" applyAlignment="1" applyProtection="1">
      <alignment horizontal="center" vertical="center"/>
      <protection hidden="1"/>
    </xf>
    <xf numFmtId="182" fontId="8" fillId="0" borderId="84" xfId="49" applyNumberFormat="1" applyFont="1" applyFill="1" applyBorder="1" applyAlignment="1" applyProtection="1">
      <alignment horizontal="right" vertical="center"/>
      <protection hidden="1"/>
    </xf>
    <xf numFmtId="182" fontId="8" fillId="0" borderId="122" xfId="49" applyNumberFormat="1" applyFont="1" applyFill="1" applyBorder="1" applyAlignment="1" applyProtection="1">
      <alignment horizontal="right" vertical="center"/>
      <protection hidden="1"/>
    </xf>
    <xf numFmtId="0" fontId="30" fillId="0" borderId="41" xfId="0" applyFont="1" applyBorder="1" applyAlignment="1" applyProtection="1">
      <alignment horizontal="center" vertical="center"/>
      <protection hidden="1"/>
    </xf>
    <xf numFmtId="0" fontId="30" fillId="0" borderId="42" xfId="0" applyFont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0" fillId="0" borderId="41" xfId="0" applyFont="1" applyFill="1" applyBorder="1" applyAlignment="1" applyProtection="1">
      <alignment horizontal="center" vertical="center"/>
      <protection hidden="1"/>
    </xf>
    <xf numFmtId="182" fontId="8" fillId="0" borderId="10" xfId="49" applyNumberFormat="1" applyFont="1" applyFill="1" applyBorder="1" applyAlignment="1" applyProtection="1">
      <alignment horizontal="right" vertical="center"/>
      <protection hidden="1"/>
    </xf>
    <xf numFmtId="192" fontId="20" fillId="33" borderId="106" xfId="0" applyNumberFormat="1" applyFont="1" applyFill="1" applyBorder="1" applyAlignment="1" applyProtection="1">
      <alignment horizontal="right" vertical="center"/>
      <protection locked="0"/>
    </xf>
    <xf numFmtId="0" fontId="20" fillId="36" borderId="124" xfId="0" applyFont="1" applyFill="1" applyBorder="1" applyAlignment="1" applyProtection="1">
      <alignment horizontal="center" vertical="center"/>
      <protection hidden="1"/>
    </xf>
    <xf numFmtId="0" fontId="20" fillId="36" borderId="89" xfId="0" applyFont="1" applyFill="1" applyBorder="1" applyAlignment="1" applyProtection="1">
      <alignment horizontal="center" vertical="center"/>
      <protection hidden="1"/>
    </xf>
    <xf numFmtId="200" fontId="120" fillId="6" borderId="87" xfId="49" applyNumberFormat="1" applyFont="1" applyFill="1" applyBorder="1" applyAlignment="1" applyProtection="1">
      <alignment horizontal="right"/>
      <protection hidden="1"/>
    </xf>
    <xf numFmtId="200" fontId="120" fillId="6" borderId="49" xfId="49" applyNumberFormat="1" applyFont="1" applyFill="1" applyBorder="1" applyAlignment="1" applyProtection="1">
      <alignment horizontal="right"/>
      <protection hidden="1"/>
    </xf>
    <xf numFmtId="0" fontId="8" fillId="0" borderId="125" xfId="0" applyFont="1" applyBorder="1" applyAlignment="1" applyProtection="1">
      <alignment horizontal="center" vertical="center"/>
      <protection hidden="1"/>
    </xf>
    <xf numFmtId="0" fontId="9" fillId="0" borderId="126" xfId="0" applyFont="1" applyBorder="1" applyAlignment="1">
      <alignment vertical="center"/>
    </xf>
    <xf numFmtId="0" fontId="9" fillId="0" borderId="127" xfId="0" applyFont="1" applyBorder="1" applyAlignment="1">
      <alignment vertical="center"/>
    </xf>
    <xf numFmtId="177" fontId="8" fillId="0" borderId="128" xfId="0" applyNumberFormat="1" applyFont="1" applyBorder="1" applyAlignment="1" applyProtection="1">
      <alignment horizontal="center"/>
      <protection hidden="1"/>
    </xf>
    <xf numFmtId="177" fontId="8" fillId="0" borderId="30" xfId="0" applyNumberFormat="1" applyFont="1" applyBorder="1" applyAlignment="1" applyProtection="1">
      <alignment horizontal="center"/>
      <protection hidden="1"/>
    </xf>
    <xf numFmtId="177" fontId="8" fillId="0" borderId="129" xfId="0" applyNumberFormat="1" applyFont="1" applyBorder="1" applyAlignment="1" applyProtection="1">
      <alignment horizontal="center"/>
      <protection hidden="1"/>
    </xf>
    <xf numFmtId="0" fontId="30" fillId="34" borderId="130" xfId="0" applyFont="1" applyFill="1" applyBorder="1" applyAlignment="1" applyProtection="1">
      <alignment horizontal="left" vertical="center"/>
      <protection hidden="1"/>
    </xf>
    <xf numFmtId="0" fontId="30" fillId="34" borderId="131" xfId="0" applyFont="1" applyFill="1" applyBorder="1" applyAlignment="1" applyProtection="1">
      <alignment horizontal="left" vertical="center"/>
      <protection hidden="1"/>
    </xf>
    <xf numFmtId="196" fontId="20" fillId="0" borderId="130" xfId="0" applyNumberFormat="1" applyFont="1" applyBorder="1" applyAlignment="1" applyProtection="1">
      <alignment horizontal="center" vertical="center"/>
      <protection hidden="1"/>
    </xf>
    <xf numFmtId="196" fontId="20" fillId="0" borderId="131" xfId="0" applyNumberFormat="1" applyFont="1" applyBorder="1" applyAlignment="1" applyProtection="1">
      <alignment horizontal="center" vertical="center"/>
      <protection hidden="1"/>
    </xf>
    <xf numFmtId="196" fontId="20" fillId="0" borderId="120" xfId="0" applyNumberFormat="1" applyFont="1" applyFill="1" applyBorder="1" applyAlignment="1" applyProtection="1">
      <alignment horizontal="center" vertical="center"/>
      <protection hidden="1"/>
    </xf>
    <xf numFmtId="196" fontId="20" fillId="0" borderId="121" xfId="0" applyNumberFormat="1" applyFont="1" applyFill="1" applyBorder="1" applyAlignment="1" applyProtection="1">
      <alignment horizontal="center" vertical="center"/>
      <protection hidden="1"/>
    </xf>
    <xf numFmtId="197" fontId="8" fillId="0" borderId="118" xfId="0" applyNumberFormat="1" applyFont="1" applyBorder="1" applyAlignment="1" applyProtection="1">
      <alignment horizontal="center" vertical="center"/>
      <protection hidden="1"/>
    </xf>
    <xf numFmtId="197" fontId="8" fillId="0" borderId="119" xfId="0" applyNumberFormat="1" applyFont="1" applyBorder="1" applyAlignment="1" applyProtection="1">
      <alignment horizontal="center" vertical="center"/>
      <protection hidden="1"/>
    </xf>
    <xf numFmtId="197" fontId="8" fillId="0" borderId="118" xfId="0" applyNumberFormat="1" applyFont="1" applyFill="1" applyBorder="1" applyAlignment="1" applyProtection="1">
      <alignment horizontal="center" vertical="center"/>
      <protection hidden="1"/>
    </xf>
    <xf numFmtId="197" fontId="8" fillId="0" borderId="11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84" xfId="0" applyFont="1" applyBorder="1" applyAlignment="1" applyProtection="1">
      <alignment horizontal="center" vertical="center"/>
      <protection hidden="1"/>
    </xf>
    <xf numFmtId="0" fontId="8" fillId="0" borderId="85" xfId="0" applyFont="1" applyBorder="1" applyAlignment="1" applyProtection="1">
      <alignment horizontal="center" vertical="center"/>
      <protection hidden="1"/>
    </xf>
    <xf numFmtId="0" fontId="20" fillId="34" borderId="120" xfId="0" applyFont="1" applyFill="1" applyBorder="1" applyAlignment="1" applyProtection="1">
      <alignment horizontal="center" vertical="center"/>
      <protection hidden="1"/>
    </xf>
    <xf numFmtId="0" fontId="20" fillId="34" borderId="121" xfId="0" applyFont="1" applyFill="1" applyBorder="1" applyAlignment="1" applyProtection="1">
      <alignment horizontal="center" vertical="center"/>
      <protection hidden="1"/>
    </xf>
    <xf numFmtId="49" fontId="26" fillId="35" borderId="105" xfId="0" applyNumberFormat="1" applyFont="1" applyFill="1" applyBorder="1" applyAlignment="1" applyProtection="1">
      <alignment horizontal="center" vertical="center"/>
      <protection locked="0"/>
    </xf>
    <xf numFmtId="49" fontId="26" fillId="35" borderId="107" xfId="0" applyNumberFormat="1" applyFont="1" applyFill="1" applyBorder="1" applyAlignment="1" applyProtection="1">
      <alignment horizontal="center" vertical="center"/>
      <protection locked="0"/>
    </xf>
    <xf numFmtId="179" fontId="8" fillId="0" borderId="132" xfId="0" applyNumberFormat="1" applyFont="1" applyBorder="1" applyAlignment="1" applyProtection="1">
      <alignment horizontal="center" vertical="center"/>
      <protection hidden="1"/>
    </xf>
    <xf numFmtId="179" fontId="8" fillId="0" borderId="133" xfId="0" applyNumberFormat="1" applyFont="1" applyBorder="1" applyAlignment="1" applyProtection="1">
      <alignment horizontal="center" vertical="center"/>
      <protection hidden="1"/>
    </xf>
    <xf numFmtId="0" fontId="8" fillId="0" borderId="111" xfId="0" applyFont="1" applyBorder="1" applyAlignment="1" applyProtection="1">
      <alignment horizontal="center" vertical="center"/>
      <protection hidden="1"/>
    </xf>
    <xf numFmtId="0" fontId="8" fillId="0" borderId="134" xfId="0" applyFont="1" applyBorder="1" applyAlignment="1" applyProtection="1">
      <alignment horizontal="center" vertical="center"/>
      <protection hidden="1"/>
    </xf>
    <xf numFmtId="0" fontId="8" fillId="0" borderId="133" xfId="0" applyFont="1" applyBorder="1" applyAlignment="1" applyProtection="1">
      <alignment horizontal="center" vertical="center"/>
      <protection hidden="1"/>
    </xf>
    <xf numFmtId="194" fontId="30" fillId="0" borderId="126" xfId="0" applyNumberFormat="1" applyFont="1" applyFill="1" applyBorder="1" applyAlignment="1" applyProtection="1">
      <alignment horizontal="center" vertical="center"/>
      <protection hidden="1"/>
    </xf>
    <xf numFmtId="194" fontId="30" fillId="0" borderId="65" xfId="0" applyNumberFormat="1" applyFont="1" applyFill="1" applyBorder="1" applyAlignment="1" applyProtection="1">
      <alignment horizontal="center" vertical="center"/>
      <protection hidden="1"/>
    </xf>
    <xf numFmtId="200" fontId="6" fillId="35" borderId="135" xfId="0" applyNumberFormat="1" applyFont="1" applyFill="1" applyBorder="1" applyAlignment="1">
      <alignment horizontal="right" vertical="center"/>
    </xf>
    <xf numFmtId="200" fontId="6" fillId="35" borderId="136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/>
    </xf>
    <xf numFmtId="0" fontId="10" fillId="0" borderId="138" xfId="0" applyFont="1" applyBorder="1" applyAlignment="1">
      <alignment horizontal="center"/>
    </xf>
    <xf numFmtId="0" fontId="10" fillId="0" borderId="139" xfId="0" applyFont="1" applyBorder="1" applyAlignment="1">
      <alignment horizontal="center"/>
    </xf>
    <xf numFmtId="0" fontId="10" fillId="0" borderId="85" xfId="0" applyFont="1" applyBorder="1" applyAlignment="1">
      <alignment horizontal="center" wrapText="1"/>
    </xf>
    <xf numFmtId="0" fontId="10" fillId="0" borderId="140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183" fontId="10" fillId="0" borderId="17" xfId="49" applyNumberFormat="1" applyFont="1" applyBorder="1" applyAlignment="1">
      <alignment horizontal="center" wrapText="1"/>
    </xf>
    <xf numFmtId="183" fontId="10" fillId="0" borderId="30" xfId="49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129" fillId="0" borderId="41" xfId="0" applyFont="1" applyBorder="1" applyAlignment="1">
      <alignment horizontal="center" vertical="center"/>
    </xf>
    <xf numFmtId="0" fontId="129" fillId="0" borderId="42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vertical="center"/>
    </xf>
    <xf numFmtId="0" fontId="129" fillId="0" borderId="44" xfId="0" applyFont="1" applyBorder="1" applyAlignment="1">
      <alignment horizontal="center" vertical="center"/>
    </xf>
    <xf numFmtId="0" fontId="129" fillId="0" borderId="40" xfId="0" applyFont="1" applyBorder="1" applyAlignment="1">
      <alignment horizontal="center" vertical="center"/>
    </xf>
    <xf numFmtId="0" fontId="129" fillId="0" borderId="98" xfId="0" applyFont="1" applyBorder="1" applyAlignment="1">
      <alignment horizontal="center" vertical="center"/>
    </xf>
    <xf numFmtId="0" fontId="129" fillId="0" borderId="43" xfId="0" applyFont="1" applyBorder="1" applyAlignment="1">
      <alignment horizontal="center" vertical="center"/>
    </xf>
    <xf numFmtId="0" fontId="129" fillId="0" borderId="130" xfId="0" applyFont="1" applyBorder="1" applyAlignment="1">
      <alignment horizontal="center" vertical="center"/>
    </xf>
    <xf numFmtId="0" fontId="129" fillId="0" borderId="141" xfId="0" applyFont="1" applyBorder="1" applyAlignment="1">
      <alignment horizontal="center" vertical="center"/>
    </xf>
    <xf numFmtId="0" fontId="129" fillId="0" borderId="131" xfId="0" applyFont="1" applyBorder="1" applyAlignment="1">
      <alignment horizontal="center" vertical="center"/>
    </xf>
    <xf numFmtId="0" fontId="129" fillId="0" borderId="41" xfId="0" applyFont="1" applyBorder="1" applyAlignment="1">
      <alignment horizontal="center" vertical="center" wrapText="1"/>
    </xf>
    <xf numFmtId="0" fontId="129" fillId="0" borderId="30" xfId="0" applyFont="1" applyBorder="1" applyAlignment="1">
      <alignment horizontal="center" vertical="center" wrapText="1"/>
    </xf>
    <xf numFmtId="0" fontId="129" fillId="0" borderId="10" xfId="0" applyFont="1" applyBorder="1" applyAlignment="1">
      <alignment horizontal="center" vertical="center" wrapText="1"/>
    </xf>
    <xf numFmtId="0" fontId="129" fillId="0" borderId="32" xfId="0" applyFont="1" applyBorder="1" applyAlignment="1">
      <alignment horizontal="center" vertical="center" wrapText="1"/>
    </xf>
    <xf numFmtId="0" fontId="129" fillId="0" borderId="79" xfId="0" applyFont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_AL_VALUE_테이블(1)" xfId="66"/>
    <cellStyle name="Hyperlink" xfId="67"/>
    <cellStyle name="하이퍼링크 2" xfId="68"/>
  </cellStyles>
  <dxfs count="9">
    <dxf>
      <font>
        <color rgb="FFFF0000"/>
      </font>
    </dxf>
    <dxf>
      <font>
        <b/>
        <i val="0"/>
        <color theme="1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name val="맑은 고딕"/>
        <color theme="0"/>
      </font>
    </dxf>
    <dxf>
      <font>
        <name val="맑은 고딕"/>
        <color theme="0"/>
      </font>
    </dxf>
    <dxf>
      <font>
        <color theme="0"/>
      </font>
      <border/>
    </dxf>
    <dxf>
      <font>
        <color rgb="FFFF0000"/>
      </font>
      <border/>
    </dxf>
    <dxf>
      <font>
        <b/>
        <i val="0"/>
        <color theme="1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DC Bias Characteristics</a:t>
            </a:r>
          </a:p>
        </c:rich>
      </c:tx>
      <c:layout>
        <c:manualLayout>
          <c:xMode val="factor"/>
          <c:yMode val="factor"/>
          <c:x val="-0.05575"/>
          <c:y val="-0.02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05675"/>
          <c:w val="0.966"/>
          <c:h val="0.87675"/>
        </c:manualLayout>
      </c:layout>
      <c:lineChart>
        <c:grouping val="standard"/>
        <c:varyColors val="0"/>
        <c:ser>
          <c:idx val="2"/>
          <c:order val="0"/>
          <c:tx>
            <c:strRef>
              <c:f>'Toroidal Design Tool'!$P$54</c:f>
              <c:strCache>
                <c:ptCount val="1"/>
                <c:pt idx="0">
                  <c:v>026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'Toroidal Design Tool'!$N$55:$N$105</c:f>
              <c:numCache/>
            </c:numRef>
          </c:cat>
          <c:val>
            <c:numRef>
              <c:f>'Toroidal Design Tool'!$P$55:$P$105</c:f>
              <c:numCache/>
            </c:numRef>
          </c:val>
          <c:smooth val="0"/>
        </c:ser>
        <c:ser>
          <c:idx val="3"/>
          <c:order val="1"/>
          <c:tx>
            <c:strRef>
              <c:f>'Toroidal Design Tool'!$Q$54</c:f>
              <c:strCache>
                <c:ptCount val="1"/>
                <c:pt idx="0">
                  <c:v>040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'Toroidal Design Tool'!$N$55:$N$105</c:f>
              <c:numCache/>
            </c:numRef>
          </c:cat>
          <c:val>
            <c:numRef>
              <c:f>'Toroidal Design Tool'!$Q$55:$Q$105</c:f>
              <c:numCache/>
            </c:numRef>
          </c:val>
          <c:smooth val="0"/>
        </c:ser>
        <c:ser>
          <c:idx val="4"/>
          <c:order val="2"/>
          <c:tx>
            <c:strRef>
              <c:f>'Toroidal Design Tool'!$R$54</c:f>
              <c:strCache>
                <c:ptCount val="1"/>
                <c:pt idx="0">
                  <c:v>060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'Toroidal Design Tool'!$N$55:$N$105</c:f>
              <c:numCache/>
            </c:numRef>
          </c:cat>
          <c:val>
            <c:numRef>
              <c:f>'Toroidal Design Tool'!$R$55:$R$105</c:f>
              <c:numCache/>
            </c:numRef>
          </c:val>
          <c:smooth val="0"/>
        </c:ser>
        <c:ser>
          <c:idx val="0"/>
          <c:order val="3"/>
          <c:tx>
            <c:strRef>
              <c:f>'Toroidal Design Tool'!$S$54</c:f>
              <c:strCache>
                <c:ptCount val="1"/>
                <c:pt idx="0">
                  <c:v>090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'Toroidal Design Tool'!$S$55:$S$105</c:f>
              <c:numCache/>
            </c:numRef>
          </c:val>
          <c:smooth val="0"/>
        </c:ser>
        <c:ser>
          <c:idx val="1"/>
          <c:order val="4"/>
          <c:tx>
            <c:strRef>
              <c:f>'Toroidal Design Tool'!$T$54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'Toroidal Design Tool'!$T$55:$T$105</c:f>
              <c:numCache/>
            </c:numRef>
          </c:val>
          <c:smooth val="0"/>
        </c:ser>
        <c:ser>
          <c:idx val="5"/>
          <c:order val="5"/>
          <c:tx>
            <c:strRef>
              <c:f>'Toroidal Design Tool'!$U$54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'Toroidal Design Tool'!$U$55:$U$105</c:f>
              <c:numCache/>
            </c:numRef>
          </c:val>
          <c:smooth val="0"/>
        </c:ser>
        <c:ser>
          <c:idx val="6"/>
          <c:order val="6"/>
          <c:tx>
            <c:strRef>
              <c:f>'Toroidal Design Tool'!$V$54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'Toroidal Design Tool'!$V$55:$V$105</c:f>
              <c:numCache/>
            </c:numRef>
          </c:val>
          <c:smooth val="0"/>
        </c:ser>
        <c:marker val="1"/>
        <c:axId val="26437016"/>
        <c:axId val="36606553"/>
      </c:lineChart>
      <c:catAx>
        <c:axId val="26437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Current [A]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_);[Red]\(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06553"/>
        <c:crosses val="autoZero"/>
        <c:auto val="1"/>
        <c:lblOffset val="100"/>
        <c:tickLblSkip val="3"/>
        <c:tickMarkSkip val="3"/>
        <c:noMultiLvlLbl val="0"/>
      </c:catAx>
      <c:valAx>
        <c:axId val="3660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Inductance [uH]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370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083"/>
          <c:w val="0.064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11</xdr:col>
      <xdr:colOff>561975</xdr:colOff>
      <xdr:row>35</xdr:row>
      <xdr:rowOff>123825</xdr:rowOff>
    </xdr:to>
    <xdr:pic>
      <xdr:nvPicPr>
        <xdr:cNvPr id="1" name="Picture 298"/>
        <xdr:cNvPicPr preferRelativeResize="1">
          <a:picLocks noChangeAspect="1"/>
        </xdr:cNvPicPr>
      </xdr:nvPicPr>
      <xdr:blipFill>
        <a:blip r:embed="rId1"/>
        <a:srcRect l="15234" t="15625" r="3280" b="15136"/>
        <a:stretch>
          <a:fillRect/>
        </a:stretch>
      </xdr:blipFill>
      <xdr:spPr>
        <a:xfrm>
          <a:off x="0" y="142875"/>
          <a:ext cx="8943975" cy="6076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38100</xdr:rowOff>
    </xdr:from>
    <xdr:to>
      <xdr:col>21</xdr:col>
      <xdr:colOff>504825</xdr:colOff>
      <xdr:row>63</xdr:row>
      <xdr:rowOff>76200</xdr:rowOff>
    </xdr:to>
    <xdr:graphicFrame>
      <xdr:nvGraphicFramePr>
        <xdr:cNvPr id="1" name="Chart 9"/>
        <xdr:cNvGraphicFramePr/>
      </xdr:nvGraphicFramePr>
      <xdr:xfrm>
        <a:off x="0" y="7229475"/>
        <a:ext cx="130587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8</xdr:col>
      <xdr:colOff>171450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52" t="34698" r="69102" b="58692"/>
        <a:stretch>
          <a:fillRect/>
        </a:stretch>
      </xdr:blipFill>
      <xdr:spPr>
        <a:xfrm>
          <a:off x="3333750" y="57150"/>
          <a:ext cx="18669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371475</xdr:rowOff>
    </xdr:from>
    <xdr:to>
      <xdr:col>15</xdr:col>
      <xdr:colOff>323850</xdr:colOff>
      <xdr:row>1</xdr:row>
      <xdr:rowOff>390525</xdr:rowOff>
    </xdr:to>
    <xdr:pic>
      <xdr:nvPicPr>
        <xdr:cNvPr id="2" name="Picture 102"/>
        <xdr:cNvPicPr preferRelativeResize="1">
          <a:picLocks noChangeAspect="1"/>
        </xdr:cNvPicPr>
      </xdr:nvPicPr>
      <xdr:blipFill>
        <a:blip r:embed="rId2"/>
        <a:srcRect l="22969" t="33203" r="61874" b="62402"/>
        <a:stretch>
          <a:fillRect/>
        </a:stretch>
      </xdr:blipFill>
      <xdr:spPr>
        <a:xfrm>
          <a:off x="7448550" y="371475"/>
          <a:ext cx="18478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D10"/>
  <sheetViews>
    <sheetView zoomScalePageLayoutView="0" workbookViewId="0" topLeftCell="A1">
      <selection activeCell="C11" sqref="C11"/>
    </sheetView>
  </sheetViews>
  <sheetFormatPr defaultColWidth="8.88671875" defaultRowHeight="13.5"/>
  <cols>
    <col min="4" max="4" width="61.10546875" style="0" customWidth="1"/>
  </cols>
  <sheetData>
    <row r="6" spans="3:4" ht="13.5">
      <c r="C6" s="301" t="s">
        <v>1268</v>
      </c>
      <c r="D6" s="301"/>
    </row>
    <row r="7" spans="3:4" ht="19.5" customHeight="1">
      <c r="C7" s="10" t="s">
        <v>1266</v>
      </c>
      <c r="D7" s="5" t="s">
        <v>1267</v>
      </c>
    </row>
    <row r="8" spans="3:4" ht="19.5" customHeight="1">
      <c r="C8" s="302">
        <v>201401</v>
      </c>
      <c r="D8" s="10" t="s">
        <v>1269</v>
      </c>
    </row>
    <row r="9" spans="3:4" ht="19.5" customHeight="1">
      <c r="C9" s="303"/>
      <c r="D9" s="10" t="s">
        <v>1270</v>
      </c>
    </row>
    <row r="10" spans="3:4" ht="19.5" customHeight="1">
      <c r="C10" s="304"/>
      <c r="D10" s="10" t="s">
        <v>1574</v>
      </c>
    </row>
  </sheetData>
  <sheetProtection/>
  <mergeCells count="2">
    <mergeCell ref="C6:D6"/>
    <mergeCell ref="C8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N4:O6"/>
  <sheetViews>
    <sheetView zoomScalePageLayoutView="0" workbookViewId="0" topLeftCell="A1">
      <selection activeCell="M28" sqref="M28"/>
    </sheetView>
  </sheetViews>
  <sheetFormatPr defaultColWidth="8.88671875" defaultRowHeight="13.5"/>
  <cols>
    <col min="13" max="13" width="4.77734375" style="0" customWidth="1"/>
    <col min="14" max="14" width="10.88671875" style="0" customWidth="1"/>
    <col min="15" max="15" width="11.6640625" style="0" customWidth="1"/>
  </cols>
  <sheetData>
    <row r="3" ht="14.25" thickBot="1"/>
    <row r="4" spans="14:15" ht="15" thickBot="1">
      <c r="N4" s="149" t="s">
        <v>881</v>
      </c>
      <c r="O4" s="150">
        <v>1000</v>
      </c>
    </row>
    <row r="5" spans="14:15" ht="15" thickBot="1">
      <c r="N5" s="149" t="s">
        <v>878</v>
      </c>
      <c r="O5" s="151">
        <v>5</v>
      </c>
    </row>
    <row r="6" spans="14:15" ht="17.25" thickBot="1">
      <c r="N6" s="149" t="s">
        <v>1030</v>
      </c>
      <c r="O6" s="152">
        <f>O4*0.001*O5*O5</f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3"/>
  <sheetViews>
    <sheetView tabSelected="1" zoomScale="90" zoomScaleNormal="90" workbookViewId="0" topLeftCell="A1">
      <selection activeCell="L8" sqref="L8"/>
    </sheetView>
  </sheetViews>
  <sheetFormatPr defaultColWidth="8.88671875" defaultRowHeight="13.5"/>
  <cols>
    <col min="1" max="1" width="7.10546875" style="44" customWidth="1"/>
    <col min="2" max="2" width="0.671875" style="44" customWidth="1"/>
    <col min="3" max="3" width="7.5546875" style="44" customWidth="1"/>
    <col min="4" max="4" width="4.21484375" style="44" customWidth="1"/>
    <col min="5" max="5" width="6.6640625" style="44" customWidth="1"/>
    <col min="6" max="6" width="4.6640625" style="44" customWidth="1"/>
    <col min="7" max="7" width="5.88671875" style="44" customWidth="1"/>
    <col min="8" max="8" width="11.21484375" style="44" customWidth="1"/>
    <col min="9" max="9" width="10.88671875" style="44" customWidth="1"/>
    <col min="10" max="10" width="11.77734375" style="44" customWidth="1"/>
    <col min="11" max="11" width="10.3359375" style="44" customWidth="1"/>
    <col min="12" max="12" width="10.6640625" style="44" customWidth="1"/>
    <col min="13" max="13" width="1.33203125" style="44" customWidth="1"/>
    <col min="14" max="14" width="5.88671875" style="44" customWidth="1"/>
    <col min="15" max="15" width="7.5546875" style="44" customWidth="1"/>
    <col min="16" max="16" width="6.6640625" style="44" customWidth="1"/>
    <col min="17" max="17" width="7.3359375" style="44" customWidth="1"/>
    <col min="18" max="18" width="6.99609375" style="44" customWidth="1"/>
    <col min="19" max="19" width="6.77734375" style="44" customWidth="1"/>
    <col min="20" max="20" width="6.6640625" style="44" customWidth="1"/>
    <col min="21" max="21" width="5.5546875" style="44" customWidth="1"/>
    <col min="22" max="22" width="6.4453125" style="44" customWidth="1"/>
    <col min="23" max="16384" width="8.88671875" style="44" customWidth="1"/>
  </cols>
  <sheetData>
    <row r="1" spans="1:10" ht="23.25" thickBot="1">
      <c r="A1" s="43" t="s">
        <v>877</v>
      </c>
      <c r="J1" s="45"/>
    </row>
    <row r="2" spans="8:23" ht="22.5" customHeight="1" thickBot="1" thickTop="1">
      <c r="H2" s="169"/>
      <c r="I2" s="121" t="s">
        <v>82</v>
      </c>
      <c r="J2" s="46"/>
      <c r="Q2" s="365" t="s">
        <v>31</v>
      </c>
      <c r="R2" s="367"/>
      <c r="S2" s="366"/>
      <c r="T2" s="354">
        <f>VLOOKUP($D$4,'Toroidal Dimension'!$B:$I,8,0)</f>
        <v>14.3</v>
      </c>
      <c r="U2" s="355"/>
      <c r="V2" s="88"/>
      <c r="W2" s="53"/>
    </row>
    <row r="3" spans="1:23" ht="24.75" customHeight="1" thickBot="1" thickTop="1">
      <c r="A3" s="328" t="s">
        <v>867</v>
      </c>
      <c r="B3" s="329"/>
      <c r="C3" s="330"/>
      <c r="D3" s="328" t="s">
        <v>868</v>
      </c>
      <c r="E3" s="330"/>
      <c r="H3" s="50"/>
      <c r="I3" s="145"/>
      <c r="J3" s="146"/>
      <c r="K3" s="47" t="s">
        <v>26</v>
      </c>
      <c r="L3" s="458" t="s">
        <v>27</v>
      </c>
      <c r="M3" s="459"/>
      <c r="N3" s="458" t="s">
        <v>28</v>
      </c>
      <c r="O3" s="459"/>
      <c r="P3" s="48" t="s">
        <v>876</v>
      </c>
      <c r="Q3" s="368" t="s">
        <v>83</v>
      </c>
      <c r="R3" s="369"/>
      <c r="S3" s="370"/>
      <c r="T3" s="356">
        <f>VLOOKUP($D$4,'Toroidal Dimension'!$B:$J,9,0)*D5</f>
        <v>2.888</v>
      </c>
      <c r="U3" s="357"/>
      <c r="V3" s="50"/>
      <c r="W3" s="53"/>
    </row>
    <row r="4" spans="1:23" ht="15.75" thickBot="1" thickTop="1">
      <c r="A4" s="362" t="s">
        <v>1596</v>
      </c>
      <c r="B4" s="363"/>
      <c r="C4" s="364"/>
      <c r="D4" s="462" t="s">
        <v>1775</v>
      </c>
      <c r="E4" s="463"/>
      <c r="H4" s="50"/>
      <c r="I4" s="365" t="s">
        <v>29</v>
      </c>
      <c r="J4" s="366"/>
      <c r="K4" s="133">
        <f>VLOOKUP($D$4,'Toroidal Dimension'!B:C,2,0)</f>
        <v>57.15</v>
      </c>
      <c r="L4" s="379">
        <f>VLOOKUP($D$4,'Toroidal Dimension'!$B:$D,3,0)</f>
        <v>35.56</v>
      </c>
      <c r="M4" s="380"/>
      <c r="N4" s="379">
        <f>VLOOKUP($D$4,'Toroidal Dimension'!$B:$E,4,0)</f>
        <v>13.97</v>
      </c>
      <c r="O4" s="380"/>
      <c r="P4" s="134">
        <f>N4*D5</f>
        <v>27.94</v>
      </c>
      <c r="Q4" s="414" t="s">
        <v>33</v>
      </c>
      <c r="R4" s="367"/>
      <c r="S4" s="366"/>
      <c r="T4" s="371">
        <f>VLOOKUP($D$4,'Toroidal Dimension'!$B:$K,10,0)</f>
        <v>9.48</v>
      </c>
      <c r="U4" s="372"/>
      <c r="V4" s="88"/>
      <c r="W4" s="53"/>
    </row>
    <row r="5" spans="1:23" ht="18.75" thickBot="1" thickTop="1">
      <c r="A5" s="420" t="s">
        <v>85</v>
      </c>
      <c r="B5" s="421"/>
      <c r="C5" s="421"/>
      <c r="D5" s="78">
        <v>2</v>
      </c>
      <c r="H5" s="50"/>
      <c r="I5" s="365" t="s">
        <v>30</v>
      </c>
      <c r="J5" s="366"/>
      <c r="K5" s="135">
        <f>VLOOKUP($D$4,'Toroidal Dimension'!$B:$F,5,0)</f>
        <v>58</v>
      </c>
      <c r="L5" s="375">
        <f>VLOOKUP($D$4,'Toroidal Dimension'!$B:$G,6,0)</f>
        <v>34.7</v>
      </c>
      <c r="M5" s="376"/>
      <c r="N5" s="375">
        <f>VLOOKUP($D$4,'Toroidal Dimension'!$B:$H,7,0)</f>
        <v>14.86</v>
      </c>
      <c r="O5" s="376"/>
      <c r="P5" s="196">
        <f>N5*D5</f>
        <v>29.72</v>
      </c>
      <c r="Q5" s="414" t="s">
        <v>32</v>
      </c>
      <c r="R5" s="367"/>
      <c r="S5" s="366"/>
      <c r="T5" s="373">
        <f>VLOOKUP($D$4,'Toroidal Dimension'!$B:$M,12,0)*$D$5</f>
        <v>41.2984</v>
      </c>
      <c r="U5" s="374"/>
      <c r="V5" s="89"/>
      <c r="W5" s="53"/>
    </row>
    <row r="6" spans="1:23" ht="17.25" customHeight="1" thickBot="1" thickTop="1">
      <c r="A6" s="95"/>
      <c r="B6" s="95"/>
      <c r="C6" s="95"/>
      <c r="D6" s="129"/>
      <c r="H6" s="50"/>
      <c r="I6" s="50"/>
      <c r="J6" s="50"/>
      <c r="K6" s="122"/>
      <c r="L6" s="122"/>
      <c r="M6" s="122"/>
      <c r="N6" s="122"/>
      <c r="O6" s="122"/>
      <c r="P6" s="123"/>
      <c r="Q6" s="466" t="s">
        <v>1065</v>
      </c>
      <c r="R6" s="467"/>
      <c r="S6" s="468"/>
      <c r="T6" s="464">
        <f>2*(3.141592*(($K$5/20)^2-($L$5/20)^2))+($P$5/10)*(3.141592*($K$5/10+$L$5/10))</f>
        <v>120.48002178408001</v>
      </c>
      <c r="U6" s="465"/>
      <c r="V6" s="89"/>
      <c r="W6" s="89"/>
    </row>
    <row r="7" spans="1:23" ht="17.25" customHeight="1" thickTop="1">
      <c r="A7" s="95"/>
      <c r="B7" s="95"/>
      <c r="C7" s="95"/>
      <c r="D7" s="129"/>
      <c r="H7" s="193"/>
      <c r="I7" s="50"/>
      <c r="J7" s="50"/>
      <c r="K7" s="122"/>
      <c r="L7" s="122"/>
      <c r="M7" s="122"/>
      <c r="N7" s="122"/>
      <c r="O7" s="122"/>
      <c r="P7" s="123"/>
      <c r="Q7" s="50"/>
      <c r="R7" s="50"/>
      <c r="S7" s="50"/>
      <c r="T7" s="193"/>
      <c r="U7" s="193"/>
      <c r="V7" s="89"/>
      <c r="W7" s="89"/>
    </row>
    <row r="8" spans="1:22" ht="18" thickBot="1">
      <c r="A8" s="95"/>
      <c r="B8" s="95"/>
      <c r="C8" s="95"/>
      <c r="D8" s="108"/>
      <c r="G8" s="50"/>
      <c r="H8" s="50"/>
      <c r="I8" s="50"/>
      <c r="J8" s="50"/>
      <c r="K8" s="50"/>
      <c r="L8" s="50"/>
      <c r="M8" s="50"/>
      <c r="N8" s="94"/>
      <c r="O8" s="50"/>
      <c r="P8" s="50"/>
      <c r="Q8" s="121" t="s">
        <v>883</v>
      </c>
      <c r="R8" s="50"/>
      <c r="S8" s="89"/>
      <c r="T8" s="89"/>
      <c r="U8" s="89"/>
      <c r="V8" s="166"/>
    </row>
    <row r="9" spans="1:22" ht="18" thickBot="1">
      <c r="A9" s="95"/>
      <c r="B9" s="95"/>
      <c r="C9" s="95"/>
      <c r="D9" s="108"/>
      <c r="G9" s="50"/>
      <c r="H9" s="50"/>
      <c r="I9" s="50"/>
      <c r="J9" s="50"/>
      <c r="K9" s="50"/>
      <c r="L9" s="50"/>
      <c r="M9" s="50"/>
      <c r="N9" s="106"/>
      <c r="O9" s="107"/>
      <c r="P9" s="107"/>
      <c r="Q9" s="349" t="s">
        <v>1092</v>
      </c>
      <c r="R9" s="351" t="s">
        <v>1093</v>
      </c>
      <c r="S9" s="351"/>
      <c r="T9" s="347" t="s">
        <v>1094</v>
      </c>
      <c r="U9" s="348"/>
      <c r="V9" s="166"/>
    </row>
    <row r="10" spans="1:22" ht="16.5" thickBot="1" thickTop="1">
      <c r="A10" s="136" t="s">
        <v>880</v>
      </c>
      <c r="B10" s="124"/>
      <c r="C10" s="124"/>
      <c r="D10" s="124"/>
      <c r="E10" s="124"/>
      <c r="F10" s="124"/>
      <c r="G10" s="125"/>
      <c r="H10" s="125"/>
      <c r="I10" s="125"/>
      <c r="J10" s="126"/>
      <c r="K10" s="126"/>
      <c r="L10" s="126"/>
      <c r="M10" s="126"/>
      <c r="N10" s="127"/>
      <c r="O10" s="128"/>
      <c r="Q10" s="350"/>
      <c r="R10" s="244" t="s">
        <v>1095</v>
      </c>
      <c r="S10" s="244" t="s">
        <v>1096</v>
      </c>
      <c r="T10" s="244" t="s">
        <v>1095</v>
      </c>
      <c r="U10" s="245" t="s">
        <v>1096</v>
      </c>
      <c r="V10" s="166"/>
    </row>
    <row r="11" spans="1:22" ht="16.5" thickBot="1" thickTop="1">
      <c r="A11" s="360" t="s">
        <v>34</v>
      </c>
      <c r="B11" s="361"/>
      <c r="C11" s="361"/>
      <c r="D11" s="361"/>
      <c r="E11" s="331">
        <v>57</v>
      </c>
      <c r="F11" s="332"/>
      <c r="G11" s="424" t="s">
        <v>35</v>
      </c>
      <c r="H11" s="424"/>
      <c r="I11" s="424"/>
      <c r="J11" s="204">
        <f>E12*E11/T4</f>
        <v>43.72841437781874</v>
      </c>
      <c r="K11" s="414" t="s">
        <v>1037</v>
      </c>
      <c r="L11" s="367"/>
      <c r="M11" s="422"/>
      <c r="N11" s="377">
        <f>VLOOKUP($E$14,'Toroidal AL'!$M$1:$N$3,2,0)*E13*E11*0.001/(E12*0.01)</f>
        <v>12.1264803478426</v>
      </c>
      <c r="O11" s="378"/>
      <c r="P11" s="52"/>
      <c r="Q11" s="170" t="str">
        <f aca="true" t="shared" si="0" ref="Q11:Q16">N32</f>
        <v>026</v>
      </c>
      <c r="R11" s="246">
        <f>U32+$N$14</f>
        <v>9.498254793775727</v>
      </c>
      <c r="S11" s="247">
        <f aca="true" t="shared" si="1" ref="R11:S16">V32+$N$14</f>
        <v>18.248807155584583</v>
      </c>
      <c r="T11" s="248">
        <f aca="true" t="shared" si="2" ref="T11:U15">(($N$14+U32)*1000/$T$6)^0.833</f>
        <v>38.01675746620143</v>
      </c>
      <c r="U11" s="249">
        <f t="shared" si="2"/>
        <v>65.49469095354056</v>
      </c>
      <c r="V11" s="166"/>
    </row>
    <row r="12" spans="1:22" ht="15" customHeight="1" thickBot="1" thickTop="1">
      <c r="A12" s="425" t="s">
        <v>1064</v>
      </c>
      <c r="B12" s="367"/>
      <c r="C12" s="367"/>
      <c r="D12" s="422"/>
      <c r="E12" s="435">
        <f>E16^2/4*3.141592</f>
        <v>7.272725759679327</v>
      </c>
      <c r="F12" s="435"/>
      <c r="G12" s="423" t="s">
        <v>1070</v>
      </c>
      <c r="H12" s="361"/>
      <c r="I12" s="361"/>
      <c r="J12" s="77">
        <v>24</v>
      </c>
      <c r="K12" s="414" t="s">
        <v>1062</v>
      </c>
      <c r="L12" s="367"/>
      <c r="M12" s="422"/>
      <c r="N12" s="396">
        <v>20</v>
      </c>
      <c r="O12" s="397"/>
      <c r="P12" s="52"/>
      <c r="Q12" s="170" t="str">
        <f t="shared" si="0"/>
        <v>040</v>
      </c>
      <c r="R12" s="250">
        <f t="shared" si="1"/>
        <v>9.278303676695028</v>
      </c>
      <c r="S12" s="251">
        <f t="shared" si="1"/>
        <v>17.82656015955737</v>
      </c>
      <c r="T12" s="252">
        <f t="shared" si="2"/>
        <v>37.28199151787402</v>
      </c>
      <c r="U12" s="253">
        <f t="shared" si="2"/>
        <v>64.2298698926304</v>
      </c>
      <c r="V12" s="166"/>
    </row>
    <row r="13" spans="1:22" ht="16.5" thickBot="1" thickTop="1">
      <c r="A13" s="358" t="s">
        <v>1066</v>
      </c>
      <c r="B13" s="359"/>
      <c r="C13" s="359"/>
      <c r="D13" s="359"/>
      <c r="E13" s="426">
        <f>0.1*(K5-L5+P5*2)*1.1</f>
        <v>9.1014</v>
      </c>
      <c r="F13" s="427"/>
      <c r="G13" s="423" t="s">
        <v>1071</v>
      </c>
      <c r="H13" s="361"/>
      <c r="I13" s="361"/>
      <c r="J13" s="198">
        <v>34</v>
      </c>
      <c r="K13" s="367" t="s">
        <v>1038</v>
      </c>
      <c r="L13" s="367"/>
      <c r="M13" s="367"/>
      <c r="N13" s="398">
        <f>N11*(1+3.93*10^(-3)*(N12-20))</f>
        <v>12.1264803478426</v>
      </c>
      <c r="O13" s="399"/>
      <c r="P13" s="52"/>
      <c r="Q13" s="170" t="str">
        <f t="shared" si="0"/>
        <v>060</v>
      </c>
      <c r="R13" s="250">
        <f t="shared" si="1"/>
        <v>9.117626263762563</v>
      </c>
      <c r="S13" s="251">
        <f t="shared" si="1"/>
        <v>17.3720232429825</v>
      </c>
      <c r="T13" s="252">
        <f t="shared" si="2"/>
        <v>36.74339671357397</v>
      </c>
      <c r="U13" s="253">
        <f t="shared" si="2"/>
        <v>62.86271855211401</v>
      </c>
      <c r="V13" s="166"/>
    </row>
    <row r="14" spans="1:22" ht="16.5" thickBot="1" thickTop="1">
      <c r="A14" s="339" t="s">
        <v>1061</v>
      </c>
      <c r="B14" s="340"/>
      <c r="C14" s="340"/>
      <c r="D14" s="340"/>
      <c r="E14" s="341" t="s">
        <v>1060</v>
      </c>
      <c r="F14" s="342"/>
      <c r="G14" s="437" t="s">
        <v>1075</v>
      </c>
      <c r="H14" s="438"/>
      <c r="I14" s="438"/>
      <c r="J14" s="206">
        <v>20</v>
      </c>
      <c r="K14" s="414" t="s">
        <v>1072</v>
      </c>
      <c r="L14" s="367"/>
      <c r="M14" s="422"/>
      <c r="N14" s="381">
        <f>$N$13*0.001*J12^2</f>
        <v>6.984852680357338</v>
      </c>
      <c r="O14" s="382"/>
      <c r="P14" s="52"/>
      <c r="Q14" s="170" t="str">
        <f t="shared" si="0"/>
        <v>090</v>
      </c>
      <c r="R14" s="250">
        <f t="shared" si="1"/>
        <v>8.946203715762541</v>
      </c>
      <c r="S14" s="251">
        <f t="shared" si="1"/>
        <v>16.179841158769253</v>
      </c>
      <c r="T14" s="252">
        <f t="shared" si="2"/>
        <v>36.1670328309174</v>
      </c>
      <c r="U14" s="253">
        <f t="shared" si="2"/>
        <v>59.24794986588788</v>
      </c>
      <c r="V14" s="166"/>
    </row>
    <row r="15" spans="1:22" ht="16.5" thickBot="1" thickTop="1">
      <c r="A15" s="360" t="s">
        <v>68</v>
      </c>
      <c r="B15" s="361"/>
      <c r="C15" s="361"/>
      <c r="D15" s="361"/>
      <c r="E15" s="436">
        <v>3.3</v>
      </c>
      <c r="F15" s="436"/>
      <c r="G15" s="423" t="s">
        <v>1074</v>
      </c>
      <c r="H15" s="361"/>
      <c r="I15" s="361"/>
      <c r="J15" s="201">
        <v>8</v>
      </c>
      <c r="K15" s="414" t="s">
        <v>1073</v>
      </c>
      <c r="L15" s="367"/>
      <c r="M15" s="367"/>
      <c r="N15" s="417">
        <f>$N$13*0.001*J13^2</f>
        <v>14.018211282106046</v>
      </c>
      <c r="O15" s="418"/>
      <c r="Q15" s="170">
        <f t="shared" si="0"/>
        <v>0</v>
      </c>
      <c r="R15" s="250" t="e">
        <f t="shared" si="1"/>
        <v>#N/A</v>
      </c>
      <c r="S15" s="251" t="e">
        <f t="shared" si="1"/>
        <v>#N/A</v>
      </c>
      <c r="T15" s="252" t="e">
        <f t="shared" si="2"/>
        <v>#N/A</v>
      </c>
      <c r="U15" s="253" t="e">
        <f t="shared" si="2"/>
        <v>#N/A</v>
      </c>
      <c r="V15" s="166"/>
    </row>
    <row r="16" spans="1:22" ht="16.5" thickBot="1" thickTop="1">
      <c r="A16" s="444" t="s">
        <v>81</v>
      </c>
      <c r="B16" s="445"/>
      <c r="C16" s="445"/>
      <c r="D16" s="446"/>
      <c r="E16" s="439">
        <f>SQRT((J12/E15)*4/PI())</f>
        <v>3.043012317048729</v>
      </c>
      <c r="F16" s="440"/>
      <c r="G16" s="423" t="s">
        <v>1090</v>
      </c>
      <c r="H16" s="361"/>
      <c r="I16" s="361"/>
      <c r="J16" s="202">
        <v>260</v>
      </c>
      <c r="K16" s="415" t="s">
        <v>1063</v>
      </c>
      <c r="L16" s="416"/>
      <c r="M16" s="416"/>
      <c r="N16" s="383">
        <f>E12*0.01*E13*E11*VLOOKUP($E$14,'Toroidal AL'!$M$2:$O$3,3,0)</f>
        <v>338.05571206949156</v>
      </c>
      <c r="O16" s="384"/>
      <c r="Q16" s="170">
        <f t="shared" si="0"/>
        <v>0</v>
      </c>
      <c r="R16" s="250" t="e">
        <f t="shared" si="1"/>
        <v>#N/A</v>
      </c>
      <c r="S16" s="251" t="e">
        <f t="shared" si="1"/>
        <v>#N/A</v>
      </c>
      <c r="T16" s="252" t="e">
        <f>(($N$14+U37)*1000/$T$6)^0.833</f>
        <v>#N/A</v>
      </c>
      <c r="U16" s="253" t="e">
        <f>(($N$14+V37)*1000/$T$6)^0.833</f>
        <v>#N/A</v>
      </c>
      <c r="V16" s="166"/>
    </row>
    <row r="17" spans="1:22" ht="19.5" customHeight="1" thickBot="1" thickTop="1">
      <c r="A17" s="441" t="s">
        <v>1068</v>
      </c>
      <c r="B17" s="442"/>
      <c r="C17" s="442"/>
      <c r="D17" s="443"/>
      <c r="E17" s="471">
        <v>0.1</v>
      </c>
      <c r="F17" s="472"/>
      <c r="G17" s="194" t="s">
        <v>1067</v>
      </c>
      <c r="H17" s="203">
        <f>ROUND(E12/(PI()*(E17/2)^2),0)</f>
        <v>926</v>
      </c>
      <c r="I17" s="258" t="s">
        <v>1087</v>
      </c>
      <c r="J17" s="259">
        <f>ROUNDDOWN(2*PI()*(($L$5/2)-($E$16/2))/$E$16,0)</f>
        <v>32</v>
      </c>
      <c r="K17" s="260" t="s">
        <v>1088</v>
      </c>
      <c r="L17" s="261">
        <f>ROUNDDOWN(2*PI()*(($L$5/2)-(($E$16/2)+SQRT(3)*($E$16/2)))/$E$16,0)</f>
        <v>27</v>
      </c>
      <c r="M17" s="469" t="s">
        <v>1089</v>
      </c>
      <c r="N17" s="470"/>
      <c r="O17" s="262">
        <f>ROUNDDOWN(2*PI()*(($L$5/2)-(($E$16/2)+2*SQRT(3)*($E$16/2)))/$E$16,0)</f>
        <v>21</v>
      </c>
      <c r="Q17" s="171">
        <f>N38</f>
        <v>0</v>
      </c>
      <c r="R17" s="254" t="e">
        <f>U38+$N$14</f>
        <v>#N/A</v>
      </c>
      <c r="S17" s="255" t="e">
        <f>V38+$N$14</f>
        <v>#N/A</v>
      </c>
      <c r="T17" s="256" t="e">
        <f>(($N$14+U38)*1000/$T$6)^0.833</f>
        <v>#N/A</v>
      </c>
      <c r="U17" s="257" t="e">
        <f>(($N$14+V38)*1000/$T$6)^0.833</f>
        <v>#N/A</v>
      </c>
      <c r="V17" s="166"/>
    </row>
    <row r="18" spans="7:22" ht="16.5" customHeight="1" thickBot="1" thickTop="1">
      <c r="G18" s="50"/>
      <c r="H18" s="195">
        <f>PI()*(E17/2)^2*H17</f>
        <v>7.272786993060372</v>
      </c>
      <c r="I18" s="54"/>
      <c r="J18" s="209" t="s">
        <v>79</v>
      </c>
      <c r="K18" s="210" t="s">
        <v>1040</v>
      </c>
      <c r="L18" s="211" t="s">
        <v>1041</v>
      </c>
      <c r="M18" s="419">
        <f>J13*1.2</f>
        <v>40.8</v>
      </c>
      <c r="N18" s="419"/>
      <c r="O18" s="212"/>
      <c r="P18" s="87"/>
      <c r="Q18" s="58"/>
      <c r="R18" s="96"/>
      <c r="S18" s="97"/>
      <c r="T18" s="97"/>
      <c r="U18" s="98"/>
      <c r="V18" s="93"/>
    </row>
    <row r="19" spans="11:22" ht="27.75" customHeight="1" hidden="1">
      <c r="K19" s="55"/>
      <c r="L19" s="56"/>
      <c r="N19" s="57"/>
      <c r="P19" s="52"/>
      <c r="Q19" s="58"/>
      <c r="R19" s="58"/>
      <c r="S19" s="58"/>
      <c r="T19" s="58"/>
      <c r="U19" s="58"/>
      <c r="V19" s="58"/>
    </row>
    <row r="20" spans="1:22" ht="27.75" customHeight="1" hidden="1">
      <c r="A20" s="52" t="s">
        <v>69</v>
      </c>
      <c r="B20" s="52"/>
      <c r="C20" s="52"/>
      <c r="D20" s="52"/>
      <c r="E20" s="52"/>
      <c r="F20" s="52"/>
      <c r="G20" s="52"/>
      <c r="H20" s="52"/>
      <c r="I20" s="52"/>
      <c r="J20" s="46" t="s">
        <v>77</v>
      </c>
      <c r="K20" s="52"/>
      <c r="L20" s="52"/>
      <c r="M20" s="52"/>
      <c r="N20" s="52"/>
      <c r="Q20" s="58"/>
      <c r="R20" s="352"/>
      <c r="S20" s="352"/>
      <c r="T20" s="352"/>
      <c r="U20" s="58"/>
      <c r="V20" s="58"/>
    </row>
    <row r="21" spans="1:22" ht="27.75" customHeight="1" hidden="1">
      <c r="A21" s="59" t="s">
        <v>70</v>
      </c>
      <c r="B21" s="59" t="s">
        <v>71</v>
      </c>
      <c r="C21" s="59" t="s">
        <v>72</v>
      </c>
      <c r="D21" s="59" t="s">
        <v>73</v>
      </c>
      <c r="E21" s="60"/>
      <c r="F21" s="60"/>
      <c r="G21" s="345"/>
      <c r="H21" s="345"/>
      <c r="I21" s="61"/>
      <c r="J21" s="42" t="s">
        <v>74</v>
      </c>
      <c r="K21" s="457" t="s">
        <v>75</v>
      </c>
      <c r="L21" s="457"/>
      <c r="M21" s="413" t="s">
        <v>76</v>
      </c>
      <c r="N21" s="413"/>
      <c r="O21" s="413" t="s">
        <v>86</v>
      </c>
      <c r="P21" s="413"/>
      <c r="Q21" s="144" t="s">
        <v>1024</v>
      </c>
      <c r="R21" s="90" t="s">
        <v>21</v>
      </c>
      <c r="S21" s="90"/>
      <c r="T21" s="86"/>
      <c r="U21" s="58"/>
      <c r="V21" s="58"/>
    </row>
    <row r="22" spans="1:22" ht="27.75" customHeight="1" hidden="1">
      <c r="A22" s="160" t="str">
        <f>VLOOKUP($A$4&amp;1,'Toroidal Function Parameter'!$A:$E,5,0)</f>
        <v>026</v>
      </c>
      <c r="B22" s="63">
        <f>VLOOKUP($A$4&amp;$A22,'Toroidal Function Parameter'!$B:$F,5,0)</f>
        <v>0.03863</v>
      </c>
      <c r="C22" s="63">
        <f>VLOOKUP($A$4&amp;$A22,'Toroidal Function Parameter'!$B:$G,6,0)</f>
        <v>4.09914E-08</v>
      </c>
      <c r="D22" s="63">
        <f>VLOOKUP($A$4&amp;$A22,'Toroidal Function Parameter'!$B:$H,7,0)</f>
        <v>3.27495</v>
      </c>
      <c r="E22" s="52"/>
      <c r="F22" s="52"/>
      <c r="G22" s="346"/>
      <c r="H22" s="346"/>
      <c r="I22" s="65"/>
      <c r="J22" s="159" t="str">
        <f>VLOOKUP($A$4&amp;1,'Toroidal Function Parameter'!$A:$E,5,0)</f>
        <v>026</v>
      </c>
      <c r="K22" s="353">
        <f>VLOOKUP($A$4&amp;$J22,'Toroidal Function Parameter'!$B:$O,14,0)</f>
        <v>2.164</v>
      </c>
      <c r="L22" s="353"/>
      <c r="M22" s="353">
        <f>VLOOKUP($A$4&amp;$J22,'Toroidal Function Parameter'!$B:$P,15,0)</f>
        <v>7.613</v>
      </c>
      <c r="N22" s="353"/>
      <c r="O22" s="353">
        <f>VLOOKUP($A$4&amp;$J22,'Toroidal Function Parameter'!$B:$Q,16,0)</f>
        <v>0.0183</v>
      </c>
      <c r="P22" s="353"/>
      <c r="Q22" s="144">
        <f>VLOOKUP($A$4&amp;$J22,'Toroidal Function Parameter'!$B:$R,17,0)</f>
        <v>2.169</v>
      </c>
      <c r="R22" s="161" t="str">
        <f>VLOOKUP($A$4&amp;1,'Toroidal Function Parameter'!$A:$E,5,0)</f>
        <v>026</v>
      </c>
      <c r="S22" s="103"/>
      <c r="T22" s="87">
        <f>VLOOKUP($A$4&amp;$D$4&amp;$R22,'Toroidal AL'!$A:$G,7,0)</f>
        <v>33</v>
      </c>
      <c r="U22" s="64"/>
      <c r="V22" s="64"/>
    </row>
    <row r="23" spans="1:22" ht="27.75" customHeight="1" hidden="1">
      <c r="A23" s="160" t="str">
        <f>VLOOKUP($A$4&amp;2,'Toroidal Function Parameter'!$A:$E,5,0)</f>
        <v>040</v>
      </c>
      <c r="B23" s="63">
        <f>VLOOKUP($A$4&amp;$A23,'Toroidal Function Parameter'!$B:$F,5,0)</f>
        <v>0.02507</v>
      </c>
      <c r="C23" s="63">
        <f>VLOOKUP($A$4&amp;$A23,'Toroidal Function Parameter'!$B:$G,6,0)</f>
        <v>9.05713E-08</v>
      </c>
      <c r="D23" s="63">
        <f>VLOOKUP($A$4&amp;$A23,'Toroidal Function Parameter'!$B:$H,7,0)</f>
        <v>3.25109</v>
      </c>
      <c r="E23" s="52"/>
      <c r="F23" s="52"/>
      <c r="G23" s="346"/>
      <c r="H23" s="346"/>
      <c r="I23" s="65"/>
      <c r="J23" s="159" t="str">
        <f>VLOOKUP($A$4&amp;2,'Toroidal Function Parameter'!$A:$E,5,0)</f>
        <v>040</v>
      </c>
      <c r="K23" s="353">
        <f>VLOOKUP($A$4&amp;$J23,'Toroidal Function Parameter'!$B:$O,14,0)</f>
        <v>2.241</v>
      </c>
      <c r="L23" s="353"/>
      <c r="M23" s="353">
        <f>VLOOKUP($A$4&amp;$J23,'Toroidal Function Parameter'!$B:$P,15,0)</f>
        <v>7.19</v>
      </c>
      <c r="N23" s="353"/>
      <c r="O23" s="353">
        <f>VLOOKUP($A$4&amp;$J23,'Toroidal Function Parameter'!$B:$Q,16,0)</f>
        <v>0.0182</v>
      </c>
      <c r="P23" s="353"/>
      <c r="Q23" s="144">
        <f>VLOOKUP($A$4&amp;$J23,'Toroidal Function Parameter'!$B:$R,17,0)</f>
        <v>2.156</v>
      </c>
      <c r="R23" s="161" t="str">
        <f>VLOOKUP($A$4&amp;2,'Toroidal Function Parameter'!$A:$E,5,0)</f>
        <v>040</v>
      </c>
      <c r="S23" s="103"/>
      <c r="T23" s="87">
        <f>VLOOKUP($A$4&amp;$D$4&amp;$R23,'Toroidal AL'!$A:$G,7,0)</f>
        <v>50</v>
      </c>
      <c r="U23" s="64"/>
      <c r="V23" s="64"/>
    </row>
    <row r="24" spans="1:22" ht="27.75" customHeight="1" hidden="1">
      <c r="A24" s="160" t="str">
        <f>VLOOKUP($A$4&amp;3,'Toroidal Function Parameter'!$A:$E,5,0)</f>
        <v>060</v>
      </c>
      <c r="B24" s="63">
        <f>VLOOKUP($A$4&amp;$A24,'Toroidal Function Parameter'!$B:$F,5,0)</f>
        <v>0.0166</v>
      </c>
      <c r="C24" s="63">
        <f>VLOOKUP($A$4&amp;$A24,'Toroidal Function Parameter'!$B:$G,6,0)</f>
        <v>1.41858E-07</v>
      </c>
      <c r="D24" s="63">
        <f>VLOOKUP($A$4&amp;$A24,'Toroidal Function Parameter'!$B:$H,7,0)</f>
        <v>3.23092</v>
      </c>
      <c r="E24" s="52"/>
      <c r="F24" s="52"/>
      <c r="G24" s="346"/>
      <c r="H24" s="346"/>
      <c r="I24" s="65"/>
      <c r="J24" s="159" t="str">
        <f>VLOOKUP($A$4&amp;3,'Toroidal Function Parameter'!$A:$E,5,0)</f>
        <v>060</v>
      </c>
      <c r="K24" s="353">
        <f>VLOOKUP($A$4&amp;$J24,'Toroidal Function Parameter'!$B:$O,14,0)</f>
        <v>2.284</v>
      </c>
      <c r="L24" s="353"/>
      <c r="M24" s="353">
        <f>VLOOKUP($A$4&amp;$J24,'Toroidal Function Parameter'!$B:$P,15,0)</f>
        <v>6.615</v>
      </c>
      <c r="N24" s="353"/>
      <c r="O24" s="353">
        <f>VLOOKUP($A$4&amp;$J24,'Toroidal Function Parameter'!$B:$Q,16,0)</f>
        <v>0.031</v>
      </c>
      <c r="P24" s="353"/>
      <c r="Q24" s="144">
        <f>VLOOKUP($A$4&amp;$J24,'Toroidal Function Parameter'!$B:$R,17,0)</f>
        <v>2.066</v>
      </c>
      <c r="R24" s="161" t="str">
        <f>VLOOKUP($A$4&amp;3,'Toroidal Function Parameter'!$A:$E,5,0)</f>
        <v>060</v>
      </c>
      <c r="S24" s="103"/>
      <c r="T24" s="87">
        <f>VLOOKUP($A$4&amp;$D$4&amp;$R24,'Toroidal AL'!$A:$G,7,0)</f>
        <v>75</v>
      </c>
      <c r="U24" s="64"/>
      <c r="V24" s="64"/>
    </row>
    <row r="25" spans="1:22" ht="27.75" customHeight="1" hidden="1">
      <c r="A25" s="160" t="str">
        <f>VLOOKUP($A$4&amp;4,'Toroidal Function Parameter'!$A:$E,5,0)</f>
        <v>090</v>
      </c>
      <c r="B25" s="63">
        <f>VLOOKUP($A$4&amp;$A25,'Toroidal Function Parameter'!$B:$F,5,0)</f>
        <v>0.01094</v>
      </c>
      <c r="C25" s="63">
        <f>VLOOKUP($A$4&amp;$A25,'Toroidal Function Parameter'!$B:$G,6,0)</f>
        <v>3.31607E-07</v>
      </c>
      <c r="D25" s="63">
        <f>VLOOKUP($A$4&amp;$A25,'Toroidal Function Parameter'!$B:$H,7,0)</f>
        <v>3.2104</v>
      </c>
      <c r="E25" s="52"/>
      <c r="F25" s="52"/>
      <c r="G25" s="346"/>
      <c r="H25" s="346"/>
      <c r="I25" s="65"/>
      <c r="J25" s="159" t="str">
        <f>VLOOKUP($A$4&amp;4,'Toroidal Function Parameter'!$A:$E,5,0)</f>
        <v>090</v>
      </c>
      <c r="K25" s="353">
        <f>VLOOKUP($A$4&amp;$J25,'Toroidal Function Parameter'!$B:$O,14,0)</f>
        <v>2.229</v>
      </c>
      <c r="L25" s="353"/>
      <c r="M25" s="353">
        <f>VLOOKUP($A$4&amp;$J25,'Toroidal Function Parameter'!$B:$P,15,0)</f>
        <v>4.861</v>
      </c>
      <c r="N25" s="353"/>
      <c r="O25" s="353">
        <f>VLOOKUP($A$4&amp;$J25,'Toroidal Function Parameter'!$B:$Q,16,0)</f>
        <v>0.1374</v>
      </c>
      <c r="P25" s="353"/>
      <c r="Q25" s="144">
        <f>VLOOKUP($A$4&amp;$J25,'Toroidal Function Parameter'!$B:$R,17,0)</f>
        <v>1.849</v>
      </c>
      <c r="R25" s="161" t="str">
        <f>VLOOKUP($A$4&amp;4,'Toroidal Function Parameter'!$A:$E,5,0)</f>
        <v>090</v>
      </c>
      <c r="S25" s="103"/>
      <c r="T25" s="87">
        <f>VLOOKUP($A$4&amp;$D$4&amp;$R25,'Toroidal AL'!$A:$G,7,0)</f>
        <v>112</v>
      </c>
      <c r="U25" s="64"/>
      <c r="V25" s="64"/>
    </row>
    <row r="26" spans="1:22" ht="27.75" customHeight="1" hidden="1">
      <c r="A26" s="160">
        <f>VLOOKUP($A$4&amp;5,'Toroidal Function Parameter'!$A:$E,5,0)</f>
        <v>0</v>
      </c>
      <c r="B26" s="63" t="e">
        <f>VLOOKUP($A$4&amp;$A26,'Toroidal Function Parameter'!$B:$F,5,0)</f>
        <v>#N/A</v>
      </c>
      <c r="C26" s="63" t="e">
        <f>VLOOKUP($A$4&amp;$A26,'Toroidal Function Parameter'!$B:$G,6,0)</f>
        <v>#N/A</v>
      </c>
      <c r="D26" s="63" t="e">
        <f>VLOOKUP($A$4&amp;$A26,'Toroidal Function Parameter'!$B:$H,7,0)</f>
        <v>#N/A</v>
      </c>
      <c r="E26" s="52"/>
      <c r="F26" s="52"/>
      <c r="G26" s="346"/>
      <c r="H26" s="346"/>
      <c r="I26" s="65"/>
      <c r="J26" s="159">
        <f>VLOOKUP($A$4&amp;5,'Toroidal Function Parameter'!$A:$E,5,0)</f>
        <v>0</v>
      </c>
      <c r="K26" s="353" t="e">
        <f>VLOOKUP($A$4&amp;$J26,'Toroidal Function Parameter'!$B:$O,14,0)</f>
        <v>#N/A</v>
      </c>
      <c r="L26" s="353"/>
      <c r="M26" s="353" t="e">
        <f>VLOOKUP($A$4&amp;$J26,'Toroidal Function Parameter'!$B:$P,15,0)</f>
        <v>#N/A</v>
      </c>
      <c r="N26" s="353"/>
      <c r="O26" s="353" t="e">
        <f>VLOOKUP($A$4&amp;$J26,'Toroidal Function Parameter'!$B:$Q,16,0)</f>
        <v>#N/A</v>
      </c>
      <c r="P26" s="353"/>
      <c r="Q26" s="144" t="e">
        <f>VLOOKUP($A$4&amp;$J26,'Toroidal Function Parameter'!$B:$R,17,0)</f>
        <v>#N/A</v>
      </c>
      <c r="R26" s="161">
        <f>VLOOKUP($A$4&amp;5,'Toroidal Function Parameter'!$A:$E,5,0)</f>
        <v>0</v>
      </c>
      <c r="S26" s="103"/>
      <c r="T26" s="87" t="e">
        <f>VLOOKUP($A$4&amp;$D$4&amp;$R26,'Toroidal AL'!$A:$G,7,0)</f>
        <v>#N/A</v>
      </c>
      <c r="U26" s="64"/>
      <c r="V26" s="64"/>
    </row>
    <row r="27" spans="1:22" ht="27.75" customHeight="1" hidden="1">
      <c r="A27" s="62">
        <f>VLOOKUP($A$4&amp;6,'Toroidal Function Parameter'!$A:$E,5,0)</f>
        <v>0</v>
      </c>
      <c r="B27" s="63" t="e">
        <f>VLOOKUP($A$4&amp;$A27,'Toroidal Function Parameter'!$B:$F,5,0)</f>
        <v>#N/A</v>
      </c>
      <c r="C27" s="63" t="e">
        <f>VLOOKUP($A$4&amp;$A27,'Toroidal Function Parameter'!$B:$G,6,0)</f>
        <v>#N/A</v>
      </c>
      <c r="D27" s="63" t="e">
        <f>VLOOKUP($A$4&amp;$A27,'Toroidal Function Parameter'!$B:$H,7,0)</f>
        <v>#N/A</v>
      </c>
      <c r="E27" s="52"/>
      <c r="F27" s="52"/>
      <c r="G27" s="346"/>
      <c r="H27" s="346"/>
      <c r="I27" s="65"/>
      <c r="J27" s="66">
        <f>VLOOKUP($A$4&amp;6,'Toroidal Function Parameter'!$A:$E,5,0)</f>
        <v>0</v>
      </c>
      <c r="K27" s="353" t="e">
        <f>VLOOKUP($A$4&amp;$J27,'Toroidal Function Parameter'!$B:$O,14,0)</f>
        <v>#N/A</v>
      </c>
      <c r="L27" s="353"/>
      <c r="M27" s="353" t="e">
        <f>VLOOKUP($A$4&amp;$J27,'Toroidal Function Parameter'!$B:$P,15,0)</f>
        <v>#N/A</v>
      </c>
      <c r="N27" s="353"/>
      <c r="O27" s="353" t="e">
        <f>VLOOKUP($A$4&amp;$J27,'Toroidal Function Parameter'!$B:$Q,16,0)</f>
        <v>#N/A</v>
      </c>
      <c r="P27" s="353"/>
      <c r="Q27" s="144" t="e">
        <f>VLOOKUP($A$4&amp;$J27,'Toroidal Function Parameter'!$B:$R,17,0)</f>
        <v>#N/A</v>
      </c>
      <c r="R27" s="103">
        <f>VLOOKUP($A$4&amp;6,'Toroidal Function Parameter'!$A:$E,5,0)</f>
        <v>0</v>
      </c>
      <c r="S27" s="103"/>
      <c r="T27" s="87" t="e">
        <f>VLOOKUP($A$4&amp;$D$4&amp;$R27,'Toroidal AL'!$A:$G,7,0)</f>
        <v>#N/A</v>
      </c>
      <c r="U27" s="64"/>
      <c r="V27" s="64"/>
    </row>
    <row r="28" spans="1:22" ht="27.75" customHeight="1" hidden="1">
      <c r="A28" s="62">
        <f>VLOOKUP($A$4&amp;7,'Toroidal Function Parameter'!$A:$E,5,0)</f>
        <v>0</v>
      </c>
      <c r="B28" s="63" t="e">
        <f>VLOOKUP($A$4&amp;$A28,'Toroidal Function Parameter'!$B:$F,5,0)</f>
        <v>#N/A</v>
      </c>
      <c r="C28" s="63" t="e">
        <f>VLOOKUP($A$4&amp;$A28,'Toroidal Function Parameter'!$B:$G,6,0)</f>
        <v>#N/A</v>
      </c>
      <c r="D28" s="63" t="e">
        <f>VLOOKUP($A$4&amp;$A28,'Toroidal Function Parameter'!$B:$H,7,0)</f>
        <v>#N/A</v>
      </c>
      <c r="E28" s="52"/>
      <c r="F28" s="52"/>
      <c r="G28" s="346"/>
      <c r="H28" s="346"/>
      <c r="I28" s="65"/>
      <c r="J28" s="66">
        <f>VLOOKUP($A$4&amp;7,'Toroidal Function Parameter'!$A:$E,5,0)</f>
        <v>0</v>
      </c>
      <c r="K28" s="353" t="e">
        <f>VLOOKUP($A$4&amp;$J28,'Toroidal Function Parameter'!$B:$O,14,0)</f>
        <v>#N/A</v>
      </c>
      <c r="L28" s="353"/>
      <c r="M28" s="353" t="e">
        <f>VLOOKUP($A$4&amp;$J28,'Toroidal Function Parameter'!$B:$P,15,0)</f>
        <v>#N/A</v>
      </c>
      <c r="N28" s="353"/>
      <c r="O28" s="353" t="e">
        <f>VLOOKUP($A$4&amp;$J28,'Toroidal Function Parameter'!$B:$Q,16,0)</f>
        <v>#N/A</v>
      </c>
      <c r="P28" s="353"/>
      <c r="Q28" s="144" t="e">
        <f>VLOOKUP($A$4&amp;$J28,'Toroidal Function Parameter'!$B:$R,17,0)</f>
        <v>#N/A</v>
      </c>
      <c r="R28" s="103">
        <f>VLOOKUP($A$4&amp;7,'Toroidal Function Parameter'!$A:$E,5,0)</f>
        <v>0</v>
      </c>
      <c r="S28" s="103"/>
      <c r="T28" s="87" t="e">
        <f>VLOOKUP($A$4&amp;$D$4&amp;$R28,'Toroidal AL'!$A:$G,7,0)</f>
        <v>#N/A</v>
      </c>
      <c r="U28" s="64"/>
      <c r="V28" s="64"/>
    </row>
    <row r="29" spans="1:22" ht="24" customHeight="1" thickBot="1">
      <c r="A29" s="121" t="s">
        <v>80</v>
      </c>
      <c r="N29" s="121" t="s">
        <v>67</v>
      </c>
      <c r="Q29" s="104"/>
      <c r="R29" s="104"/>
      <c r="S29" s="105"/>
      <c r="T29" s="104"/>
      <c r="U29" s="104"/>
      <c r="V29" s="104"/>
    </row>
    <row r="30" spans="1:22" ht="21" customHeight="1" thickBot="1">
      <c r="A30" s="343" t="s">
        <v>1069</v>
      </c>
      <c r="B30" s="460" t="s">
        <v>1031</v>
      </c>
      <c r="C30" s="461"/>
      <c r="D30" s="449" t="str">
        <f>N32</f>
        <v>026</v>
      </c>
      <c r="E30" s="450"/>
      <c r="F30" s="451" t="str">
        <f>N33</f>
        <v>040</v>
      </c>
      <c r="G30" s="452"/>
      <c r="H30" s="163" t="str">
        <f>N34</f>
        <v>060</v>
      </c>
      <c r="I30" s="164" t="str">
        <f>N35</f>
        <v>090</v>
      </c>
      <c r="J30" s="164">
        <f>$N36</f>
        <v>0</v>
      </c>
      <c r="K30" s="164">
        <f>$N37</f>
        <v>0</v>
      </c>
      <c r="L30" s="165">
        <f>$N38</f>
        <v>0</v>
      </c>
      <c r="M30" s="67"/>
      <c r="N30" s="432" t="s">
        <v>1039</v>
      </c>
      <c r="O30" s="430" t="s">
        <v>78</v>
      </c>
      <c r="P30" s="305" t="s">
        <v>1086</v>
      </c>
      <c r="Q30" s="428" t="s">
        <v>872</v>
      </c>
      <c r="R30" s="428"/>
      <c r="S30" s="434" t="s">
        <v>874</v>
      </c>
      <c r="T30" s="434"/>
      <c r="U30" s="428" t="s">
        <v>869</v>
      </c>
      <c r="V30" s="429"/>
    </row>
    <row r="31" spans="1:22" ht="21" customHeight="1" thickBot="1">
      <c r="A31" s="344"/>
      <c r="B31" s="447" t="s">
        <v>1091</v>
      </c>
      <c r="C31" s="448"/>
      <c r="D31" s="453">
        <f>T22*D5</f>
        <v>66</v>
      </c>
      <c r="E31" s="454"/>
      <c r="F31" s="455">
        <f>T23*D5</f>
        <v>100</v>
      </c>
      <c r="G31" s="456"/>
      <c r="H31" s="153">
        <f>T24*D5</f>
        <v>150</v>
      </c>
      <c r="I31" s="154">
        <f>T25*D5</f>
        <v>224</v>
      </c>
      <c r="J31" s="154" t="e">
        <f>T26*D5</f>
        <v>#N/A</v>
      </c>
      <c r="K31" s="154" t="e">
        <f>T27*D5</f>
        <v>#N/A</v>
      </c>
      <c r="L31" s="155" t="e">
        <f>T28*D5</f>
        <v>#N/A</v>
      </c>
      <c r="M31" s="92"/>
      <c r="N31" s="433"/>
      <c r="O31" s="431"/>
      <c r="P31" s="306"/>
      <c r="Q31" s="217" t="s">
        <v>873</v>
      </c>
      <c r="R31" s="217" t="s">
        <v>875</v>
      </c>
      <c r="S31" s="218" t="s">
        <v>870</v>
      </c>
      <c r="T31" s="218" t="s">
        <v>871</v>
      </c>
      <c r="U31" s="218" t="s">
        <v>870</v>
      </c>
      <c r="V31" s="219" t="s">
        <v>871</v>
      </c>
    </row>
    <row r="32" spans="1:22" ht="18" customHeight="1" thickBot="1" thickTop="1">
      <c r="A32" s="213">
        <v>0</v>
      </c>
      <c r="B32" s="307">
        <f aca="true" t="shared" si="3" ref="B32:B37">0.4*PI()*$E$11*$A32/$T$2</f>
        <v>0</v>
      </c>
      <c r="C32" s="308"/>
      <c r="D32" s="326">
        <f>T22*E11*E11/1000*D5</f>
        <v>214.434</v>
      </c>
      <c r="E32" s="327"/>
      <c r="F32" s="324">
        <f>T23*E11*E11/1000*D5</f>
        <v>324.9</v>
      </c>
      <c r="G32" s="325"/>
      <c r="H32" s="191">
        <f>T24*E11*E11/1000*D5</f>
        <v>487.35</v>
      </c>
      <c r="I32" s="191">
        <f>T25*E11*E11/1000*D5</f>
        <v>727.776</v>
      </c>
      <c r="J32" s="191" t="e">
        <f>T26*E11*E11/1000*D5</f>
        <v>#N/A</v>
      </c>
      <c r="K32" s="191" t="e">
        <f>T27*E11*E11/1000*D5</f>
        <v>#N/A</v>
      </c>
      <c r="L32" s="192" t="e">
        <f>T28*E11*E11/1000*D5</f>
        <v>#N/A</v>
      </c>
      <c r="M32" s="91"/>
      <c r="N32" s="232" t="str">
        <f aca="true" t="shared" si="4" ref="N32:N38">J22</f>
        <v>026</v>
      </c>
      <c r="O32" s="233">
        <f aca="true" t="shared" si="5" ref="O32:O38">$J$16*$J$15/P32</f>
        <v>10.97626526158534</v>
      </c>
      <c r="P32" s="234">
        <f>D36</f>
        <v>189.49979345703042</v>
      </c>
      <c r="Q32" s="234">
        <f aca="true" t="shared" si="6" ref="Q32:Q38">O32*P32*100/(2*$E$11*$T$3)</f>
        <v>631.7733391650872</v>
      </c>
      <c r="R32" s="235">
        <f aca="true" t="shared" si="7" ref="R32:R38">O32*P32*100/($E$11*$T$3)</f>
        <v>1263.5466783301745</v>
      </c>
      <c r="S32" s="220">
        <f aca="true" t="shared" si="8" ref="S32:S38">(Q32*0.001)^K22*(M22*$J$14+O22*$J$14^Q22)</f>
        <v>60.85955178453378</v>
      </c>
      <c r="T32" s="221">
        <f aca="true" t="shared" si="9" ref="T32:T38">(R32*0.001)^K22*(M22*$J$14+O22*$J$14^Q22)</f>
        <v>272.74554160033426</v>
      </c>
      <c r="U32" s="222">
        <f>S32*$T$5*0.001</f>
        <v>2.51340211341839</v>
      </c>
      <c r="V32" s="223">
        <f>T32*$T$5*0.001</f>
        <v>11.263954475227246</v>
      </c>
    </row>
    <row r="33" spans="1:22" ht="18" customHeight="1" thickTop="1">
      <c r="A33" s="213">
        <f>A35/3</f>
        <v>8</v>
      </c>
      <c r="B33" s="307">
        <f t="shared" si="3"/>
        <v>40.071783217816666</v>
      </c>
      <c r="C33" s="307"/>
      <c r="D33" s="400">
        <f>0.4*PI()*$E$11^2*$T$3*0.01*(1/($B$22+$C$22*B33^($D$22-1)))/$T$2</f>
        <v>212.45129944316218</v>
      </c>
      <c r="E33" s="400"/>
      <c r="F33" s="411">
        <f>0.4*PI()*$E$11^2*$T$3*0.01*(1/($B$23+$C$23*B33^($D$23-1)))/$T$2</f>
        <v>324.15163481228967</v>
      </c>
      <c r="G33" s="412"/>
      <c r="H33" s="147">
        <f>0.4*PI()*$E$11^2*$T$3*0.01*(1/($B$24+$C$24*B33^($D$24-1)))/$T$2</f>
        <v>481.2362171132332</v>
      </c>
      <c r="I33" s="147">
        <f>0.4*PI()*$E$11^2*$T$3*0.01*(1/($B$25+$C$25*B33^($D$25-1)))/$T$2</f>
        <v>681.5903643904057</v>
      </c>
      <c r="J33" s="147" t="e">
        <f>0.4*PI()*$E$11^2*$T$3*0.01*(1/($B$26+$C$26*B33^($D$26-1)))/$T$2</f>
        <v>#N/A</v>
      </c>
      <c r="K33" s="147" t="e">
        <f>0.4*PI()*$E$11^2*$T$3*0.01*(1/($B$27+$C$27*B33^($D$27-1)))/$T$2</f>
        <v>#N/A</v>
      </c>
      <c r="L33" s="167" t="e">
        <f>0.4*PI()*$E$11^2*$T$3*0.01*(1/($B$28+$C$28*B33^($D$28-1)))/$T$2</f>
        <v>#N/A</v>
      </c>
      <c r="M33" s="91"/>
      <c r="N33" s="232" t="str">
        <f t="shared" si="4"/>
        <v>040</v>
      </c>
      <c r="O33" s="233">
        <f t="shared" si="5"/>
        <v>8.73135807797561</v>
      </c>
      <c r="P33" s="234">
        <f>F36</f>
        <v>238.22181857902385</v>
      </c>
      <c r="Q33" s="234">
        <f t="shared" si="6"/>
        <v>631.7733391650872</v>
      </c>
      <c r="R33" s="235">
        <f t="shared" si="7"/>
        <v>1263.5466783301745</v>
      </c>
      <c r="S33" s="224">
        <f t="shared" si="8"/>
        <v>55.53365254677399</v>
      </c>
      <c r="T33" s="225">
        <f t="shared" si="9"/>
        <v>262.52124729287414</v>
      </c>
      <c r="U33" s="226">
        <f aca="true" t="shared" si="10" ref="U33:U38">S33*$T$5*0.001</f>
        <v>2.2934509963376914</v>
      </c>
      <c r="V33" s="227">
        <f aca="true" t="shared" si="11" ref="V33:V38">T33*$T$5*0.001</f>
        <v>10.841707479200034</v>
      </c>
    </row>
    <row r="34" spans="1:22" ht="18" customHeight="1" thickBot="1">
      <c r="A34" s="213">
        <f>A35*2/3</f>
        <v>16</v>
      </c>
      <c r="B34" s="307">
        <f t="shared" si="3"/>
        <v>80.14356643563333</v>
      </c>
      <c r="C34" s="307"/>
      <c r="D34" s="318">
        <f>0.4*PI()*$E$11^2*$T$3*0.01*(1/($B$22+$C$22*B34^($D$22-1)))/$T$2</f>
        <v>208.70203977897785</v>
      </c>
      <c r="E34" s="318"/>
      <c r="F34" s="322">
        <f>0.4*PI()*$E$11^2*$T$3*0.01*(1/($B$23+$C$23*B34^($D$23-1)))/$T$2</f>
        <v>307.45348338559523</v>
      </c>
      <c r="G34" s="323"/>
      <c r="H34" s="197">
        <f>0.4*PI()*$E$11^2*$T$3*0.01*(1/($B$24+$C$24*B34^($D$24-1)))/$T$2</f>
        <v>431.53692684027226</v>
      </c>
      <c r="I34" s="197">
        <f>0.4*PI()*$E$11^2*$T$3*0.01*(1/($B$25+$C$25*B34^($D$25-1)))/$T$2</f>
        <v>505.951253437851</v>
      </c>
      <c r="J34" s="197" t="e">
        <f>0.4*PI()*$E$11^2*$T$3*0.01*(1/($B$26+$C$26*B34^($D$26-1)))/$T$2</f>
        <v>#N/A</v>
      </c>
      <c r="K34" s="197" t="e">
        <f>0.4*PI()*$E$11^2*$T$3*0.01*(1/($B$27+$C$27*B34^($D$27-1)))/$T$2</f>
        <v>#N/A</v>
      </c>
      <c r="L34" s="168" t="e">
        <f>0.4*PI()*$E$11^2*$T$3*0.01*(1/($B$28+$C$28*B34^($D$28-1)))/$T$2</f>
        <v>#N/A</v>
      </c>
      <c r="M34" s="91"/>
      <c r="N34" s="232" t="str">
        <f t="shared" si="4"/>
        <v>060</v>
      </c>
      <c r="O34" s="233">
        <f t="shared" si="5"/>
        <v>7.586738496102612</v>
      </c>
      <c r="P34" s="234">
        <f>H36</f>
        <v>274.16260637802634</v>
      </c>
      <c r="Q34" s="234">
        <f t="shared" si="6"/>
        <v>631.7733391650872</v>
      </c>
      <c r="R34" s="235">
        <f t="shared" si="7"/>
        <v>1263.5466783301745</v>
      </c>
      <c r="S34" s="224">
        <f t="shared" si="8"/>
        <v>51.643007559741434</v>
      </c>
      <c r="T34" s="225">
        <f t="shared" si="9"/>
        <v>251.51508442518747</v>
      </c>
      <c r="U34" s="226">
        <f t="shared" si="10"/>
        <v>2.1327735834052257</v>
      </c>
      <c r="V34" s="227">
        <f t="shared" si="11"/>
        <v>10.387170562625162</v>
      </c>
    </row>
    <row r="35" spans="1:22" ht="18" customHeight="1" thickBot="1">
      <c r="A35" s="214">
        <f>J12</f>
        <v>24</v>
      </c>
      <c r="B35" s="307">
        <f t="shared" si="3"/>
        <v>120.21534965344999</v>
      </c>
      <c r="C35" s="308"/>
      <c r="D35" s="319">
        <f>0.4*PI()*$E$11^2*$T$3*0.01*(1/($B$22+$C$22*B35^($D$22-1)))/$T$2</f>
        <v>201.8967342863312</v>
      </c>
      <c r="E35" s="320"/>
      <c r="F35" s="401">
        <f>0.4*PI()*$E$11^2*$T$3*0.01*(1/($B$23+$C$23*B35^($D$23-1)))/$T$2</f>
        <v>280.20617049776814</v>
      </c>
      <c r="G35" s="402"/>
      <c r="H35" s="200">
        <f>0.4*PI()*$E$11^2*$T$3*0.01*(1/($B$24+$C$24*B35^($D$24-1)))/$T$2</f>
        <v>361.7188586346909</v>
      </c>
      <c r="I35" s="200">
        <f>0.4*PI()*$E$11^2*$T$3*0.01*(1/($B$25+$C$25*B35^($D$25-1)))/$T$2</f>
        <v>342.60830405262726</v>
      </c>
      <c r="J35" s="200" t="e">
        <f>0.4*PI()*$E$11^2*$T$3*0.01*(1/($B$26+$C$26*B35^($D$26-1)))/$T$2</f>
        <v>#N/A</v>
      </c>
      <c r="K35" s="200" t="e">
        <f>0.4*PI()*$E$11^2*$T$3*0.01*(1/($B$27+$C$27*B35^($D$27-1)))/$T$2</f>
        <v>#N/A</v>
      </c>
      <c r="L35" s="199" t="e">
        <f>0.4*PI()*$E$11^2*$T$3*0.01*(1/($B$28+$C$28*B35^($D$28-1)))/$T$2</f>
        <v>#N/A</v>
      </c>
      <c r="M35" s="91"/>
      <c r="N35" s="232" t="str">
        <f t="shared" si="4"/>
        <v>090</v>
      </c>
      <c r="O35" s="233">
        <f t="shared" si="5"/>
        <v>9.910770065572908</v>
      </c>
      <c r="P35" s="234">
        <f>I36</f>
        <v>209.87269266041258</v>
      </c>
      <c r="Q35" s="234">
        <f t="shared" si="6"/>
        <v>631.7733391650872</v>
      </c>
      <c r="R35" s="235">
        <f t="shared" si="7"/>
        <v>1263.5466783301745</v>
      </c>
      <c r="S35" s="224">
        <f t="shared" si="8"/>
        <v>47.492179731059885</v>
      </c>
      <c r="T35" s="225">
        <f t="shared" si="9"/>
        <v>222.64757178030908</v>
      </c>
      <c r="U35" s="226">
        <f t="shared" si="10"/>
        <v>1.9613510354052037</v>
      </c>
      <c r="V35" s="227">
        <f t="shared" si="11"/>
        <v>9.194988478411917</v>
      </c>
    </row>
    <row r="36" spans="1:22" ht="18" customHeight="1" thickBot="1" thickTop="1">
      <c r="A36" s="215">
        <f>J13</f>
        <v>34</v>
      </c>
      <c r="B36" s="316">
        <f t="shared" si="3"/>
        <v>170.3050786757208</v>
      </c>
      <c r="C36" s="317"/>
      <c r="D36" s="326">
        <f>0.4*PI()*$E$11^2*$T$3*0.01*(1/($B$22+$C$22*B36^($D$22-1)))/$T$2</f>
        <v>189.49979345703042</v>
      </c>
      <c r="E36" s="327"/>
      <c r="F36" s="324">
        <f>0.4*PI()*$E$11^2*$T$3*0.01*(1/($B$23+$C$23*B36^($D$23-1)))/$T$2</f>
        <v>238.22181857902385</v>
      </c>
      <c r="G36" s="325"/>
      <c r="H36" s="191">
        <f>0.4*PI()*$E$11^2*$T$3*0.01*(1/($B$24+$C$24*B36^($D$24-1)))/$T$2</f>
        <v>274.16260637802634</v>
      </c>
      <c r="I36" s="191">
        <f>0.4*PI()*$E$11^2*$T$3*0.01*(1/($B$25+$C$25*B36^($D$25-1)))/$T$2</f>
        <v>209.87269266041258</v>
      </c>
      <c r="J36" s="191" t="e">
        <f>0.4*PI()*$E$11^2*$T$3*0.01*(1/($B$26+$C$26*B36^($D$26-1)))/$T$2</f>
        <v>#N/A</v>
      </c>
      <c r="K36" s="191" t="e">
        <f>0.4*PI()*$E$11^2*$T$3*0.01*(1/($B$27+$C$27*B36^($D$27-1)))/$T$2</f>
        <v>#N/A</v>
      </c>
      <c r="L36" s="192" t="e">
        <f>0.4*PI()*$E$11^2*$T$3*0.01*(1/($B$28+$C$28*B36^($D$28-1)))/$T$2</f>
        <v>#N/A</v>
      </c>
      <c r="M36" s="91"/>
      <c r="N36" s="236">
        <f t="shared" si="4"/>
        <v>0</v>
      </c>
      <c r="O36" s="233" t="e">
        <f t="shared" si="5"/>
        <v>#N/A</v>
      </c>
      <c r="P36" s="237" t="e">
        <f>J36</f>
        <v>#N/A</v>
      </c>
      <c r="Q36" s="234" t="e">
        <f t="shared" si="6"/>
        <v>#N/A</v>
      </c>
      <c r="R36" s="238" t="e">
        <f t="shared" si="7"/>
        <v>#N/A</v>
      </c>
      <c r="S36" s="224" t="e">
        <f t="shared" si="8"/>
        <v>#N/A</v>
      </c>
      <c r="T36" s="225" t="e">
        <f t="shared" si="9"/>
        <v>#N/A</v>
      </c>
      <c r="U36" s="226" t="e">
        <f t="shared" si="10"/>
        <v>#N/A</v>
      </c>
      <c r="V36" s="227" t="e">
        <f t="shared" si="11"/>
        <v>#N/A</v>
      </c>
    </row>
    <row r="37" spans="1:22" ht="18" customHeight="1" thickBot="1" thickTop="1">
      <c r="A37" s="216">
        <f>A36*1.2</f>
        <v>40.8</v>
      </c>
      <c r="B37" s="313">
        <f t="shared" si="3"/>
        <v>204.36609441086497</v>
      </c>
      <c r="C37" s="313"/>
      <c r="D37" s="410">
        <f>0.4*PI()*$E$11^2*$T$3*0.01*(1/($B$22+$C$22*B37^($D$22-1)))/$T$2</f>
        <v>179.16615691716646</v>
      </c>
      <c r="E37" s="410"/>
      <c r="F37" s="337">
        <f>0.4*PI()*$E$11^2*$T$3*0.01*(1/($B$23+$C$23*B37^($D$23-1)))/$T$2</f>
        <v>208.98338435107516</v>
      </c>
      <c r="G37" s="338"/>
      <c r="H37" s="130">
        <f>0.4*PI()*$E$11^2*$T$3*0.01*(1/($B$24+$C$24*B37^($D$24-1)))/$T$2</f>
        <v>223.82662670312183</v>
      </c>
      <c r="I37" s="130">
        <f>0.4*PI()*$E$11^2*$T$3*0.01*(1/($B$25+$C$25*B37^($D$25-1)))/$T$2</f>
        <v>154.5326383283678</v>
      </c>
      <c r="J37" s="130" t="e">
        <f>0.4*PI()*$E$11^2*$T$3*0.01*(1/($B$26+$C$26*B37^($D$26-1)))/$T$2</f>
        <v>#N/A</v>
      </c>
      <c r="K37" s="131" t="e">
        <f>0.4*PI()*$E$11^2*$T$3*0.01*(1/($B$27+$C$27*B37^($D$27-1)))/$T$2</f>
        <v>#N/A</v>
      </c>
      <c r="L37" s="132" t="e">
        <f>0.4*PI()*$E$11^2*$T$3*0.01*(1/($B$28+$C$28*B37^($D$28-1)))/$T$2</f>
        <v>#N/A</v>
      </c>
      <c r="M37" s="91"/>
      <c r="N37" s="236">
        <f t="shared" si="4"/>
        <v>0</v>
      </c>
      <c r="O37" s="233" t="e">
        <f t="shared" si="5"/>
        <v>#N/A</v>
      </c>
      <c r="P37" s="237" t="e">
        <f>K36</f>
        <v>#N/A</v>
      </c>
      <c r="Q37" s="234" t="e">
        <f t="shared" si="6"/>
        <v>#N/A</v>
      </c>
      <c r="R37" s="238" t="e">
        <f t="shared" si="7"/>
        <v>#N/A</v>
      </c>
      <c r="S37" s="224" t="e">
        <f t="shared" si="8"/>
        <v>#N/A</v>
      </c>
      <c r="T37" s="225" t="e">
        <f t="shared" si="9"/>
        <v>#N/A</v>
      </c>
      <c r="U37" s="226" t="e">
        <f t="shared" si="10"/>
        <v>#N/A</v>
      </c>
      <c r="V37" s="227" t="e">
        <f t="shared" si="11"/>
        <v>#N/A</v>
      </c>
    </row>
    <row r="38" spans="1:22" ht="18" customHeight="1" thickBot="1">
      <c r="A38" s="333" t="s">
        <v>84</v>
      </c>
      <c r="B38" s="334"/>
      <c r="C38" s="334"/>
      <c r="D38" s="336">
        <f>D36/D32</f>
        <v>0.8837208346485652</v>
      </c>
      <c r="E38" s="336"/>
      <c r="F38" s="407">
        <f>F36/F32</f>
        <v>0.7332158158788054</v>
      </c>
      <c r="G38" s="408"/>
      <c r="H38" s="172">
        <f>H36/H32</f>
        <v>0.5625579283431339</v>
      </c>
      <c r="I38" s="172">
        <f>I36/I32</f>
        <v>0.28837539663359685</v>
      </c>
      <c r="J38" s="172" t="e">
        <f>J36/J32</f>
        <v>#N/A</v>
      </c>
      <c r="K38" s="172" t="e">
        <f>K36/K32</f>
        <v>#N/A</v>
      </c>
      <c r="L38" s="173" t="e">
        <f>L36/L32</f>
        <v>#N/A</v>
      </c>
      <c r="M38" s="68"/>
      <c r="N38" s="239">
        <f t="shared" si="4"/>
        <v>0</v>
      </c>
      <c r="O38" s="240" t="e">
        <f t="shared" si="5"/>
        <v>#N/A</v>
      </c>
      <c r="P38" s="241" t="e">
        <f>L36</f>
        <v>#N/A</v>
      </c>
      <c r="Q38" s="242" t="e">
        <f t="shared" si="6"/>
        <v>#N/A</v>
      </c>
      <c r="R38" s="243" t="e">
        <f t="shared" si="7"/>
        <v>#N/A</v>
      </c>
      <c r="S38" s="228" t="e">
        <f t="shared" si="8"/>
        <v>#N/A</v>
      </c>
      <c r="T38" s="229" t="e">
        <f t="shared" si="9"/>
        <v>#N/A</v>
      </c>
      <c r="U38" s="230" t="e">
        <f t="shared" si="10"/>
        <v>#N/A</v>
      </c>
      <c r="V38" s="231" t="e">
        <f t="shared" si="11"/>
        <v>#N/A</v>
      </c>
    </row>
    <row r="39" spans="1:22" ht="15.75" thickBot="1">
      <c r="A39" s="335"/>
      <c r="B39" s="335"/>
      <c r="C39" s="335"/>
      <c r="D39" s="389"/>
      <c r="E39" s="389"/>
      <c r="F39" s="190"/>
      <c r="G39" s="190"/>
      <c r="H39" s="69"/>
      <c r="I39" s="69"/>
      <c r="J39" s="69"/>
      <c r="K39" s="69"/>
      <c r="L39" s="69"/>
      <c r="M39" s="68"/>
      <c r="N39" s="70"/>
      <c r="O39" s="54"/>
      <c r="P39" s="50"/>
      <c r="Q39" s="71"/>
      <c r="R39" s="50"/>
      <c r="S39" s="50"/>
      <c r="T39" s="72"/>
      <c r="U39" s="90"/>
      <c r="V39" s="99"/>
    </row>
    <row r="40" spans="1:22" ht="16.5" thickBot="1" thickTop="1">
      <c r="A40" s="314"/>
      <c r="B40" s="315"/>
      <c r="C40" s="315"/>
      <c r="D40" s="309" t="s">
        <v>18</v>
      </c>
      <c r="E40" s="310"/>
      <c r="F40" s="310"/>
      <c r="G40" s="311" t="s">
        <v>6</v>
      </c>
      <c r="H40" s="312"/>
      <c r="I40" s="74"/>
      <c r="J40" s="74"/>
      <c r="K40" s="68"/>
      <c r="L40" s="68"/>
      <c r="M40" s="68"/>
      <c r="N40" s="70"/>
      <c r="O40" s="54"/>
      <c r="P40" s="50"/>
      <c r="Q40" s="71"/>
      <c r="R40" s="50"/>
      <c r="S40" s="50"/>
      <c r="T40" s="72"/>
      <c r="U40" s="90"/>
      <c r="V40" s="99"/>
    </row>
    <row r="41" spans="1:22" ht="16.5" thickBot="1" thickTop="1">
      <c r="A41" s="314"/>
      <c r="B41" s="315"/>
      <c r="C41" s="315"/>
      <c r="D41" s="387" t="str">
        <f>A4</f>
        <v>KH(KH)</v>
      </c>
      <c r="E41" s="388"/>
      <c r="F41" s="388"/>
      <c r="G41" s="390" t="str">
        <f>D4</f>
        <v>572</v>
      </c>
      <c r="H41" s="391"/>
      <c r="I41" s="49"/>
      <c r="J41" s="51" t="s">
        <v>34</v>
      </c>
      <c r="K41" s="405">
        <f>E11</f>
        <v>57</v>
      </c>
      <c r="L41" s="406"/>
      <c r="M41" s="68"/>
      <c r="N41" s="75"/>
      <c r="O41" s="75"/>
      <c r="P41" s="50"/>
      <c r="Q41" s="71"/>
      <c r="R41" s="50"/>
      <c r="S41" s="50"/>
      <c r="T41" s="72"/>
      <c r="U41" s="96"/>
      <c r="V41" s="97"/>
    </row>
    <row r="42" spans="1:22" ht="15.75" thickTop="1">
      <c r="A42" s="314"/>
      <c r="B42" s="315"/>
      <c r="C42" s="315"/>
      <c r="D42" s="321"/>
      <c r="E42" s="321"/>
      <c r="F42" s="321"/>
      <c r="G42" s="395"/>
      <c r="H42" s="395"/>
      <c r="I42" s="49"/>
      <c r="J42" s="50"/>
      <c r="K42" s="386"/>
      <c r="L42" s="386"/>
      <c r="M42" s="109"/>
      <c r="N42" s="110"/>
      <c r="O42" s="111"/>
      <c r="P42" s="112"/>
      <c r="Q42" s="113"/>
      <c r="R42" s="112"/>
      <c r="S42" s="112"/>
      <c r="T42" s="114"/>
      <c r="U42" s="115"/>
      <c r="V42" s="116"/>
    </row>
    <row r="43" spans="1:22" ht="15">
      <c r="A43" s="314"/>
      <c r="B43" s="315"/>
      <c r="C43" s="315"/>
      <c r="D43" s="409"/>
      <c r="E43" s="409"/>
      <c r="F43" s="73"/>
      <c r="G43" s="73"/>
      <c r="H43" s="74"/>
      <c r="I43" s="74"/>
      <c r="J43" s="74"/>
      <c r="K43" s="109"/>
      <c r="L43" s="109"/>
      <c r="M43" s="109"/>
      <c r="N43" s="117"/>
      <c r="O43" s="117"/>
      <c r="P43" s="117"/>
      <c r="Q43" s="117"/>
      <c r="R43" s="117"/>
      <c r="S43" s="117"/>
      <c r="T43" s="117"/>
      <c r="U43" s="115"/>
      <c r="V43" s="116"/>
    </row>
    <row r="44" spans="1:22" ht="15">
      <c r="A44" s="314"/>
      <c r="B44" s="315"/>
      <c r="C44" s="315"/>
      <c r="D44" s="394"/>
      <c r="E44" s="394"/>
      <c r="F44" s="73"/>
      <c r="G44" s="73"/>
      <c r="H44" s="49"/>
      <c r="I44" s="49"/>
      <c r="K44" s="109"/>
      <c r="L44" s="117"/>
      <c r="M44" s="109"/>
      <c r="N44" s="111"/>
      <c r="O44" s="111"/>
      <c r="P44" s="117"/>
      <c r="Q44" s="117"/>
      <c r="R44" s="117"/>
      <c r="S44" s="117"/>
      <c r="T44" s="117"/>
      <c r="U44" s="115"/>
      <c r="V44" s="116"/>
    </row>
    <row r="45" spans="1:22" ht="15">
      <c r="A45" s="314"/>
      <c r="B45" s="315"/>
      <c r="C45" s="315"/>
      <c r="D45" s="394"/>
      <c r="E45" s="394"/>
      <c r="F45" s="73"/>
      <c r="G45" s="73"/>
      <c r="H45" s="49"/>
      <c r="I45" s="49"/>
      <c r="J45" s="50"/>
      <c r="K45" s="109"/>
      <c r="L45" s="119"/>
      <c r="M45" s="109"/>
      <c r="N45" s="111"/>
      <c r="O45" s="111"/>
      <c r="P45" s="117"/>
      <c r="Q45" s="117"/>
      <c r="R45" s="117"/>
      <c r="S45" s="117"/>
      <c r="T45" s="117"/>
      <c r="U45" s="115"/>
      <c r="V45" s="116"/>
    </row>
    <row r="46" spans="1:22" ht="15">
      <c r="A46" s="314"/>
      <c r="B46" s="315"/>
      <c r="C46" s="315"/>
      <c r="D46" s="394"/>
      <c r="E46" s="394"/>
      <c r="F46" s="73"/>
      <c r="G46" s="73"/>
      <c r="H46" s="49"/>
      <c r="I46" s="49"/>
      <c r="J46" s="50"/>
      <c r="K46" s="109"/>
      <c r="L46" s="119"/>
      <c r="M46" s="109"/>
      <c r="N46" s="111"/>
      <c r="O46" s="111"/>
      <c r="P46" s="117"/>
      <c r="Q46" s="117"/>
      <c r="R46" s="117"/>
      <c r="S46" s="117"/>
      <c r="T46" s="117"/>
      <c r="U46" s="115"/>
      <c r="V46" s="116"/>
    </row>
    <row r="47" spans="1:22" ht="15">
      <c r="A47" s="314"/>
      <c r="B47" s="315">
        <v>29953</v>
      </c>
      <c r="C47" s="315"/>
      <c r="D47" s="68"/>
      <c r="E47" s="68"/>
      <c r="F47" s="73"/>
      <c r="G47" s="73"/>
      <c r="H47" s="49"/>
      <c r="I47" s="49"/>
      <c r="J47" s="50"/>
      <c r="K47" s="109"/>
      <c r="L47" s="119"/>
      <c r="M47" s="109"/>
      <c r="N47" s="111"/>
      <c r="O47" s="111"/>
      <c r="P47" s="117"/>
      <c r="Q47" s="117"/>
      <c r="R47" s="117"/>
      <c r="S47" s="117"/>
      <c r="T47" s="117"/>
      <c r="U47" s="115"/>
      <c r="V47" s="116"/>
    </row>
    <row r="48" spans="1:22" ht="13.5">
      <c r="A48" s="314"/>
      <c r="B48" s="315">
        <v>29954</v>
      </c>
      <c r="C48" s="315"/>
      <c r="D48" s="68"/>
      <c r="E48" s="68"/>
      <c r="F48" s="73"/>
      <c r="G48" s="73"/>
      <c r="H48" s="49"/>
      <c r="I48" s="49"/>
      <c r="J48" s="50"/>
      <c r="K48" s="109"/>
      <c r="L48" s="119"/>
      <c r="M48" s="109"/>
      <c r="N48" s="111"/>
      <c r="O48" s="111"/>
      <c r="P48" s="117"/>
      <c r="Q48" s="117"/>
      <c r="R48" s="117"/>
      <c r="S48" s="117"/>
      <c r="T48" s="117"/>
      <c r="U48" s="117"/>
      <c r="V48" s="117"/>
    </row>
    <row r="49" spans="1:22" ht="15">
      <c r="A49" s="314"/>
      <c r="B49" s="315">
        <v>29955</v>
      </c>
      <c r="C49" s="315"/>
      <c r="D49" s="392"/>
      <c r="E49" s="392"/>
      <c r="F49" s="392"/>
      <c r="G49" s="392"/>
      <c r="H49" s="392"/>
      <c r="I49" s="49"/>
      <c r="J49" s="50"/>
      <c r="K49" s="109"/>
      <c r="L49" s="119"/>
      <c r="M49" s="109"/>
      <c r="N49" s="111"/>
      <c r="O49" s="111"/>
      <c r="P49" s="117"/>
      <c r="Q49" s="117"/>
      <c r="R49" s="117"/>
      <c r="S49" s="117"/>
      <c r="T49" s="117"/>
      <c r="U49" s="117"/>
      <c r="V49" s="117"/>
    </row>
    <row r="50" spans="1:22" ht="15">
      <c r="A50" s="76"/>
      <c r="B50" s="73"/>
      <c r="C50" s="73"/>
      <c r="D50" s="321"/>
      <c r="E50" s="321"/>
      <c r="F50" s="321"/>
      <c r="G50" s="393"/>
      <c r="H50" s="393"/>
      <c r="I50" s="49"/>
      <c r="J50" s="50"/>
      <c r="K50" s="386"/>
      <c r="L50" s="386"/>
      <c r="M50" s="109"/>
      <c r="N50" s="111"/>
      <c r="O50" s="111"/>
      <c r="P50" s="117"/>
      <c r="Q50" s="117"/>
      <c r="R50" s="117"/>
      <c r="S50" s="117"/>
      <c r="T50" s="117"/>
      <c r="U50" s="117"/>
      <c r="V50" s="117"/>
    </row>
    <row r="51" spans="1:22" ht="15">
      <c r="A51" s="76"/>
      <c r="B51" s="403"/>
      <c r="C51" s="403"/>
      <c r="D51" s="404"/>
      <c r="E51" s="404"/>
      <c r="F51" s="189"/>
      <c r="G51" s="189"/>
      <c r="H51" s="79"/>
      <c r="I51" s="74"/>
      <c r="J51" s="74"/>
      <c r="K51" s="109"/>
      <c r="L51" s="109"/>
      <c r="M51" s="119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ht="13.5">
      <c r="A52" s="76"/>
      <c r="B52" s="403"/>
      <c r="C52" s="403"/>
      <c r="D52" s="335"/>
      <c r="E52" s="335"/>
      <c r="F52" s="68"/>
      <c r="G52" s="68"/>
      <c r="H52" s="74"/>
      <c r="I52" s="74"/>
      <c r="J52" s="74"/>
      <c r="K52" s="109"/>
      <c r="L52" s="109"/>
      <c r="M52" s="119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8:23" ht="13.5">
      <c r="H53" s="117"/>
      <c r="I53" s="117"/>
      <c r="J53" s="117"/>
      <c r="K53" s="100"/>
      <c r="L53" s="100"/>
      <c r="M53" s="101"/>
      <c r="N53" s="120"/>
      <c r="O53" s="120"/>
      <c r="P53" s="120"/>
      <c r="Q53" s="120"/>
      <c r="R53" s="120"/>
      <c r="S53" s="120"/>
      <c r="T53" s="120"/>
      <c r="U53" s="120"/>
      <c r="V53" s="120"/>
      <c r="W53" s="100"/>
    </row>
    <row r="54" spans="8:23" ht="13.5" customHeight="1">
      <c r="H54" s="117"/>
      <c r="I54" s="117"/>
      <c r="J54" s="117"/>
      <c r="K54" s="100"/>
      <c r="L54" s="100"/>
      <c r="M54" s="101"/>
      <c r="N54" s="80" t="s">
        <v>878</v>
      </c>
      <c r="O54" s="80" t="s">
        <v>879</v>
      </c>
      <c r="P54" s="81" t="str">
        <f>R22</f>
        <v>026</v>
      </c>
      <c r="Q54" s="81" t="str">
        <f>R23</f>
        <v>040</v>
      </c>
      <c r="R54" s="81" t="str">
        <f>R24</f>
        <v>060</v>
      </c>
      <c r="S54" s="81" t="str">
        <f>R25</f>
        <v>090</v>
      </c>
      <c r="T54" s="81">
        <f>R26</f>
        <v>0</v>
      </c>
      <c r="U54" s="81">
        <f>R27</f>
        <v>0</v>
      </c>
      <c r="V54" s="81">
        <f>R28</f>
        <v>0</v>
      </c>
      <c r="W54" s="100"/>
    </row>
    <row r="55" spans="8:23" ht="13.5">
      <c r="H55" s="117"/>
      <c r="I55" s="117"/>
      <c r="J55" s="117"/>
      <c r="K55" s="100">
        <v>0</v>
      </c>
      <c r="L55" s="100"/>
      <c r="M55" s="101"/>
      <c r="N55" s="208">
        <f>$M$18*K55/50</f>
        <v>0</v>
      </c>
      <c r="O55" s="82">
        <f aca="true" t="shared" si="12" ref="O55:O86">0.4*PI()*$E$11*$N55/$T$2</f>
        <v>0</v>
      </c>
      <c r="P55" s="83">
        <f aca="true" t="shared" si="13" ref="P55:P86">0.4*PI()*$E$11^2*$T$3*0.01*(1/($B$22+$C$22*O55^($D$22-1)))/$T$2</f>
        <v>213.44993095340755</v>
      </c>
      <c r="Q55" s="83">
        <f aca="true" t="shared" si="14" ref="Q55:Q86">0.4*PI()*$E$11^2*$T$3*0.01*(1/($B$23+$C$23*O55^($D$23-1)))/$T$2</f>
        <v>328.90190796689797</v>
      </c>
      <c r="R55" s="83">
        <f aca="true" t="shared" si="15" ref="R55:R86">0.4*PI()*$E$11^2*$T$3*0.01*(1/($B$24+$C$24*O55^($D$24-1)))/$T$2</f>
        <v>496.7211345018152</v>
      </c>
      <c r="S55" s="83">
        <f aca="true" t="shared" si="16" ref="S55:S86">0.4*PI()*$E$11^2*$T$3*0.01*(1/($B$25+$C$25*O55^($D$25-1)))/$T$2</f>
        <v>753.7084856243266</v>
      </c>
      <c r="T55" s="83" t="e">
        <f aca="true" t="shared" si="17" ref="T55:T86">0.4*PI()*$E$11^2*$T$3*0.01*(1/($B$26+$C$26*O55^($D$26-1)))/$T$2</f>
        <v>#N/A</v>
      </c>
      <c r="U55" s="83" t="e">
        <f aca="true" t="shared" si="18" ref="U55:U86">0.4*PI()*$E$11^2*$T$3*0.01*(1/($B$27+$C$27*O55^($D$27-1)))/$T$2</f>
        <v>#N/A</v>
      </c>
      <c r="V55" s="83" t="e">
        <f aca="true" t="shared" si="19" ref="V55:V86">0.4*PI()*$E$11^2*$T$3*0.01*(1/($B$28+$C$28*O55^($D$28-1)))/$T$2</f>
        <v>#N/A</v>
      </c>
      <c r="W55" s="100"/>
    </row>
    <row r="56" spans="8:23" ht="13.5">
      <c r="H56" s="117"/>
      <c r="I56" s="117"/>
      <c r="J56" s="117"/>
      <c r="K56" s="100">
        <v>1</v>
      </c>
      <c r="L56" s="100"/>
      <c r="M56" s="101"/>
      <c r="N56" s="208">
        <f>$M$18*K56/50</f>
        <v>0.816</v>
      </c>
      <c r="O56" s="82">
        <f t="shared" si="12"/>
        <v>4.087321888217299</v>
      </c>
      <c r="P56" s="83">
        <f t="shared" si="13"/>
        <v>213.44435851194524</v>
      </c>
      <c r="Q56" s="83">
        <f t="shared" si="14"/>
        <v>328.8736416518426</v>
      </c>
      <c r="R56" s="83">
        <f t="shared" si="15"/>
        <v>496.62299503177604</v>
      </c>
      <c r="S56" s="83">
        <f t="shared" si="16"/>
        <v>753.1955787216936</v>
      </c>
      <c r="T56" s="83" t="e">
        <f t="shared" si="17"/>
        <v>#N/A</v>
      </c>
      <c r="U56" s="83" t="e">
        <f t="shared" si="18"/>
        <v>#N/A</v>
      </c>
      <c r="V56" s="83" t="e">
        <f t="shared" si="19"/>
        <v>#N/A</v>
      </c>
      <c r="W56" s="100"/>
    </row>
    <row r="57" spans="8:23" ht="13.5">
      <c r="H57" s="117"/>
      <c r="I57" s="117"/>
      <c r="J57" s="117"/>
      <c r="K57" s="100">
        <v>2</v>
      </c>
      <c r="L57" s="100"/>
      <c r="M57" s="101"/>
      <c r="N57" s="208">
        <f aca="true" t="shared" si="20" ref="N57:N105">$M$18*K57/50</f>
        <v>1.632</v>
      </c>
      <c r="O57" s="82">
        <f t="shared" si="12"/>
        <v>8.174643776434598</v>
      </c>
      <c r="P57" s="83">
        <f t="shared" si="13"/>
        <v>213.4229641064584</v>
      </c>
      <c r="Q57" s="83">
        <f t="shared" si="14"/>
        <v>328.76739180192277</v>
      </c>
      <c r="R57" s="83">
        <f t="shared" si="15"/>
        <v>496.26077123019564</v>
      </c>
      <c r="S57" s="83">
        <f t="shared" si="16"/>
        <v>751.34058032142</v>
      </c>
      <c r="T57" s="83" t="e">
        <f t="shared" si="17"/>
        <v>#N/A</v>
      </c>
      <c r="U57" s="83" t="e">
        <f t="shared" si="18"/>
        <v>#N/A</v>
      </c>
      <c r="V57" s="83" t="e">
        <f t="shared" si="19"/>
        <v>#N/A</v>
      </c>
      <c r="W57" s="100"/>
    </row>
    <row r="58" spans="8:23" ht="13.5">
      <c r="H58" s="117"/>
      <c r="I58" s="117"/>
      <c r="J58" s="117"/>
      <c r="K58" s="100">
        <v>3</v>
      </c>
      <c r="L58" s="100"/>
      <c r="M58" s="101"/>
      <c r="N58" s="208">
        <f t="shared" si="20"/>
        <v>2.448</v>
      </c>
      <c r="O58" s="82">
        <f t="shared" si="12"/>
        <v>12.2619656646519</v>
      </c>
      <c r="P58" s="83">
        <f t="shared" si="13"/>
        <v>213.38211281819898</v>
      </c>
      <c r="Q58" s="83">
        <f t="shared" si="14"/>
        <v>328.5670142693394</v>
      </c>
      <c r="R58" s="83">
        <f t="shared" si="15"/>
        <v>495.585196683347</v>
      </c>
      <c r="S58" s="83">
        <f t="shared" si="16"/>
        <v>747.9325540498513</v>
      </c>
      <c r="T58" s="83" t="e">
        <f t="shared" si="17"/>
        <v>#N/A</v>
      </c>
      <c r="U58" s="83" t="e">
        <f t="shared" si="18"/>
        <v>#N/A</v>
      </c>
      <c r="V58" s="83" t="e">
        <f t="shared" si="19"/>
        <v>#N/A</v>
      </c>
      <c r="W58" s="100"/>
    </row>
    <row r="59" spans="8:23" ht="13.5">
      <c r="H59" s="117"/>
      <c r="I59" s="117"/>
      <c r="J59" s="117"/>
      <c r="K59" s="100">
        <v>4</v>
      </c>
      <c r="L59" s="100"/>
      <c r="M59" s="101"/>
      <c r="N59" s="208">
        <f t="shared" si="20"/>
        <v>3.264</v>
      </c>
      <c r="O59" s="82">
        <f t="shared" si="12"/>
        <v>16.349287552869196</v>
      </c>
      <c r="P59" s="83">
        <f t="shared" si="13"/>
        <v>213.31947985875723</v>
      </c>
      <c r="Q59" s="83">
        <f t="shared" si="14"/>
        <v>328.2625373468969</v>
      </c>
      <c r="R59" s="83">
        <f t="shared" si="15"/>
        <v>494.5674104669289</v>
      </c>
      <c r="S59" s="83">
        <f t="shared" si="16"/>
        <v>742.873236554067</v>
      </c>
      <c r="T59" s="83" t="e">
        <f t="shared" si="17"/>
        <v>#N/A</v>
      </c>
      <c r="U59" s="83" t="e">
        <f t="shared" si="18"/>
        <v>#N/A</v>
      </c>
      <c r="V59" s="83" t="e">
        <f t="shared" si="19"/>
        <v>#N/A</v>
      </c>
      <c r="W59" s="100"/>
    </row>
    <row r="60" spans="8:23" ht="13.5">
      <c r="H60" s="117"/>
      <c r="I60" s="117"/>
      <c r="J60" s="117"/>
      <c r="K60" s="100">
        <v>5</v>
      </c>
      <c r="L60" s="100"/>
      <c r="M60" s="101"/>
      <c r="N60" s="208">
        <f t="shared" si="20"/>
        <v>4.08</v>
      </c>
      <c r="O60" s="82">
        <f t="shared" si="12"/>
        <v>20.436609441086496</v>
      </c>
      <c r="P60" s="83">
        <f t="shared" si="13"/>
        <v>213.23329144752663</v>
      </c>
      <c r="Q60" s="83">
        <f t="shared" si="14"/>
        <v>327.8466581726219</v>
      </c>
      <c r="R60" s="83">
        <f t="shared" si="15"/>
        <v>493.1878757984258</v>
      </c>
      <c r="S60" s="83">
        <f t="shared" si="16"/>
        <v>736.1257641128556</v>
      </c>
      <c r="T60" s="83" t="e">
        <f t="shared" si="17"/>
        <v>#N/A</v>
      </c>
      <c r="U60" s="83" t="e">
        <f t="shared" si="18"/>
        <v>#N/A</v>
      </c>
      <c r="V60" s="83" t="e">
        <f t="shared" si="19"/>
        <v>#N/A</v>
      </c>
      <c r="W60" s="100"/>
    </row>
    <row r="61" spans="8:23" ht="13.5">
      <c r="H61" s="117"/>
      <c r="I61" s="117"/>
      <c r="J61" s="117"/>
      <c r="K61" s="100">
        <v>6</v>
      </c>
      <c r="L61" s="100"/>
      <c r="M61" s="101"/>
      <c r="N61" s="208">
        <f t="shared" si="20"/>
        <v>4.896</v>
      </c>
      <c r="O61" s="82">
        <f t="shared" si="12"/>
        <v>24.5239313293038</v>
      </c>
      <c r="P61" s="83">
        <f t="shared" si="13"/>
        <v>213.12210410646222</v>
      </c>
      <c r="Q61" s="83">
        <f t="shared" si="14"/>
        <v>327.31375298985387</v>
      </c>
      <c r="R61" s="83">
        <f t="shared" si="15"/>
        <v>491.4333385667934</v>
      </c>
      <c r="S61" s="83">
        <f t="shared" si="16"/>
        <v>727.7003691846548</v>
      </c>
      <c r="T61" s="83" t="e">
        <f t="shared" si="17"/>
        <v>#N/A</v>
      </c>
      <c r="U61" s="83" t="e">
        <f t="shared" si="18"/>
        <v>#N/A</v>
      </c>
      <c r="V61" s="83" t="e">
        <f t="shared" si="19"/>
        <v>#N/A</v>
      </c>
      <c r="W61" s="100"/>
    </row>
    <row r="62" spans="8:23" ht="13.5">
      <c r="H62" s="117"/>
      <c r="I62" s="117"/>
      <c r="J62" s="117"/>
      <c r="K62" s="100">
        <v>7</v>
      </c>
      <c r="L62" s="100"/>
      <c r="M62" s="101"/>
      <c r="N62" s="208">
        <f t="shared" si="20"/>
        <v>5.712</v>
      </c>
      <c r="O62" s="82">
        <f t="shared" si="12"/>
        <v>28.6112532175211</v>
      </c>
      <c r="P62" s="83">
        <f t="shared" si="13"/>
        <v>212.98470382137208</v>
      </c>
      <c r="Q62" s="83">
        <f t="shared" si="14"/>
        <v>326.6594356918112</v>
      </c>
      <c r="R62" s="83">
        <f t="shared" si="15"/>
        <v>489.2954889547509</v>
      </c>
      <c r="S62" s="83">
        <f t="shared" si="16"/>
        <v>717.6467826805523</v>
      </c>
      <c r="T62" s="83" t="e">
        <f t="shared" si="17"/>
        <v>#N/A</v>
      </c>
      <c r="U62" s="83" t="e">
        <f t="shared" si="18"/>
        <v>#N/A</v>
      </c>
      <c r="V62" s="83" t="e">
        <f t="shared" si="19"/>
        <v>#N/A</v>
      </c>
      <c r="W62" s="100"/>
    </row>
    <row r="63" spans="8:23" ht="13.5">
      <c r="H63" s="117"/>
      <c r="I63" s="117"/>
      <c r="J63" s="117"/>
      <c r="K63" s="100">
        <v>8</v>
      </c>
      <c r="L63" s="100"/>
      <c r="M63" s="101"/>
      <c r="N63" s="208">
        <f t="shared" si="20"/>
        <v>6.528</v>
      </c>
      <c r="O63" s="82">
        <f t="shared" si="12"/>
        <v>32.69857510573839</v>
      </c>
      <c r="P63" s="83">
        <f t="shared" si="13"/>
        <v>212.8200507736245</v>
      </c>
      <c r="Q63" s="83">
        <f t="shared" si="14"/>
        <v>325.8803209749711</v>
      </c>
      <c r="R63" s="83">
        <f t="shared" si="15"/>
        <v>486.770233394878</v>
      </c>
      <c r="S63" s="83">
        <f t="shared" si="16"/>
        <v>706.0483440814954</v>
      </c>
      <c r="T63" s="83" t="e">
        <f t="shared" si="17"/>
        <v>#N/A</v>
      </c>
      <c r="U63" s="83" t="e">
        <f t="shared" si="18"/>
        <v>#N/A</v>
      </c>
      <c r="V63" s="83" t="e">
        <f t="shared" si="19"/>
        <v>#N/A</v>
      </c>
      <c r="W63" s="100"/>
    </row>
    <row r="64" spans="8:23" ht="13.5">
      <c r="H64" s="117"/>
      <c r="I64" s="117"/>
      <c r="J64" s="117"/>
      <c r="K64" s="100">
        <v>9</v>
      </c>
      <c r="L64" s="100"/>
      <c r="M64" s="101"/>
      <c r="N64" s="208">
        <f t="shared" si="20"/>
        <v>7.343999999999999</v>
      </c>
      <c r="O64" s="82">
        <f t="shared" si="12"/>
        <v>36.785896993955696</v>
      </c>
      <c r="P64" s="83">
        <f t="shared" si="13"/>
        <v>212.62724563942444</v>
      </c>
      <c r="Q64" s="83">
        <f t="shared" si="14"/>
        <v>324.9738819396104</v>
      </c>
      <c r="R64" s="83">
        <f t="shared" si="15"/>
        <v>483.85722970077376</v>
      </c>
      <c r="S64" s="83">
        <f t="shared" si="16"/>
        <v>693.0164160711255</v>
      </c>
      <c r="T64" s="83" t="e">
        <f t="shared" si="17"/>
        <v>#N/A</v>
      </c>
      <c r="U64" s="83" t="e">
        <f t="shared" si="18"/>
        <v>#N/A</v>
      </c>
      <c r="V64" s="83" t="e">
        <f t="shared" si="19"/>
        <v>#N/A</v>
      </c>
      <c r="W64" s="100"/>
    </row>
    <row r="65" spans="8:23" ht="13.5">
      <c r="H65" s="117"/>
      <c r="I65" s="117"/>
      <c r="J65" s="117"/>
      <c r="K65" s="100">
        <v>10</v>
      </c>
      <c r="L65" s="100"/>
      <c r="M65" s="101"/>
      <c r="N65" s="208">
        <f t="shared" si="20"/>
        <v>8.16</v>
      </c>
      <c r="O65" s="82">
        <f t="shared" si="12"/>
        <v>40.87321888217299</v>
      </c>
      <c r="P65" s="83">
        <f t="shared" si="13"/>
        <v>212.40550751879903</v>
      </c>
      <c r="Q65" s="83">
        <f t="shared" si="14"/>
        <v>323.9383568039586</v>
      </c>
      <c r="R65" s="83">
        <f t="shared" si="15"/>
        <v>480.55954428775584</v>
      </c>
      <c r="S65" s="83">
        <f t="shared" si="16"/>
        <v>678.6847208346029</v>
      </c>
      <c r="T65" s="83" t="e">
        <f t="shared" si="17"/>
        <v>#N/A</v>
      </c>
      <c r="U65" s="83" t="e">
        <f t="shared" si="18"/>
        <v>#N/A</v>
      </c>
      <c r="V65" s="83" t="e">
        <f t="shared" si="19"/>
        <v>#N/A</v>
      </c>
      <c r="W65" s="100"/>
    </row>
    <row r="66" spans="8:23" ht="13.5">
      <c r="H66" s="117"/>
      <c r="I66" s="117"/>
      <c r="J66" s="117"/>
      <c r="K66" s="100">
        <v>11</v>
      </c>
      <c r="L66" s="100"/>
      <c r="M66" s="101"/>
      <c r="N66" s="208">
        <f t="shared" si="20"/>
        <v>8.975999999999999</v>
      </c>
      <c r="O66" s="82">
        <f t="shared" si="12"/>
        <v>44.960540770390296</v>
      </c>
      <c r="P66" s="83">
        <f t="shared" si="13"/>
        <v>212.1541587096374</v>
      </c>
      <c r="Q66" s="83">
        <f t="shared" si="14"/>
        <v>322.7726830295735</v>
      </c>
      <c r="R66" s="83">
        <f t="shared" si="15"/>
        <v>476.8833655979335</v>
      </c>
      <c r="S66" s="83">
        <f t="shared" si="16"/>
        <v>663.2035955740722</v>
      </c>
      <c r="T66" s="83" t="e">
        <f t="shared" si="17"/>
        <v>#N/A</v>
      </c>
      <c r="U66" s="83" t="e">
        <f t="shared" si="18"/>
        <v>#N/A</v>
      </c>
      <c r="V66" s="83" t="e">
        <f t="shared" si="19"/>
        <v>#N/A</v>
      </c>
      <c r="W66" s="100"/>
    </row>
    <row r="67" spans="8:23" ht="13.5">
      <c r="H67" s="117"/>
      <c r="I67" s="117"/>
      <c r="J67" s="117"/>
      <c r="K67" s="100">
        <v>12</v>
      </c>
      <c r="L67" s="100"/>
      <c r="M67" s="101"/>
      <c r="N67" s="208">
        <f t="shared" si="20"/>
        <v>9.792</v>
      </c>
      <c r="O67" s="82">
        <f t="shared" si="12"/>
        <v>49.0478626586076</v>
      </c>
      <c r="P67" s="83">
        <f t="shared" si="13"/>
        <v>211.87261377065474</v>
      </c>
      <c r="Q67" s="83">
        <f t="shared" si="14"/>
        <v>321.47644734381754</v>
      </c>
      <c r="R67" s="83">
        <f t="shared" si="15"/>
        <v>472.8377405382706</v>
      </c>
      <c r="S67" s="83">
        <f t="shared" si="16"/>
        <v>646.7343182361294</v>
      </c>
      <c r="T67" s="83" t="e">
        <f t="shared" si="17"/>
        <v>#N/A</v>
      </c>
      <c r="U67" s="83" t="e">
        <f t="shared" si="18"/>
        <v>#N/A</v>
      </c>
      <c r="V67" s="83" t="e">
        <f t="shared" si="19"/>
        <v>#N/A</v>
      </c>
      <c r="W67" s="100"/>
    </row>
    <row r="68" spans="8:23" ht="13.5">
      <c r="H68" s="117"/>
      <c r="I68" s="117"/>
      <c r="J68" s="117"/>
      <c r="K68" s="100">
        <v>13</v>
      </c>
      <c r="L68" s="100"/>
      <c r="M68" s="101"/>
      <c r="N68" s="208">
        <f t="shared" si="20"/>
        <v>10.607999999999999</v>
      </c>
      <c r="O68" s="82">
        <f t="shared" si="12"/>
        <v>53.13518454682489</v>
      </c>
      <c r="P68" s="83">
        <f t="shared" si="13"/>
        <v>211.56037139858373</v>
      </c>
      <c r="Q68" s="83">
        <f t="shared" si="14"/>
        <v>320.049845087471</v>
      </c>
      <c r="R68" s="83">
        <f t="shared" si="15"/>
        <v>468.4343168639191</v>
      </c>
      <c r="S68" s="83">
        <f t="shared" si="16"/>
        <v>629.4437038533064</v>
      </c>
      <c r="T68" s="83" t="e">
        <f t="shared" si="17"/>
        <v>#N/A</v>
      </c>
      <c r="U68" s="83" t="e">
        <f t="shared" si="18"/>
        <v>#N/A</v>
      </c>
      <c r="V68" s="83" t="e">
        <f t="shared" si="19"/>
        <v>#N/A</v>
      </c>
      <c r="W68" s="100"/>
    </row>
    <row r="69" spans="8:23" ht="13.5">
      <c r="H69" s="117"/>
      <c r="I69" s="117"/>
      <c r="J69" s="117"/>
      <c r="K69" s="100">
        <v>14</v>
      </c>
      <c r="L69" s="100"/>
      <c r="M69" s="101"/>
      <c r="N69" s="208">
        <f t="shared" si="20"/>
        <v>11.424</v>
      </c>
      <c r="O69" s="82">
        <f t="shared" si="12"/>
        <v>57.2225064350422</v>
      </c>
      <c r="P69" s="83">
        <f t="shared" si="13"/>
        <v>211.21700821670728</v>
      </c>
      <c r="Q69" s="83">
        <f t="shared" si="14"/>
        <v>318.4936449372445</v>
      </c>
      <c r="R69" s="83">
        <f t="shared" si="15"/>
        <v>463.6870831866591</v>
      </c>
      <c r="S69" s="83">
        <f t="shared" si="16"/>
        <v>611.4991654028723</v>
      </c>
      <c r="T69" s="83" t="e">
        <f t="shared" si="17"/>
        <v>#N/A</v>
      </c>
      <c r="U69" s="83" t="e">
        <f t="shared" si="18"/>
        <v>#N/A</v>
      </c>
      <c r="V69" s="83" t="e">
        <f t="shared" si="19"/>
        <v>#N/A</v>
      </c>
      <c r="W69" s="100"/>
    </row>
    <row r="70" spans="8:23" ht="13.5">
      <c r="H70" s="117"/>
      <c r="I70" s="117"/>
      <c r="J70" s="117"/>
      <c r="K70" s="100">
        <v>15</v>
      </c>
      <c r="L70" s="100"/>
      <c r="M70" s="101"/>
      <c r="N70" s="208">
        <f t="shared" si="20"/>
        <v>12.24</v>
      </c>
      <c r="O70" s="82">
        <f t="shared" si="12"/>
        <v>61.309828323259495</v>
      </c>
      <c r="P70" s="83">
        <f t="shared" si="13"/>
        <v>210.8421738951129</v>
      </c>
      <c r="Q70" s="83">
        <f t="shared" si="14"/>
        <v>316.80915654697884</v>
      </c>
      <c r="R70" s="83">
        <f t="shared" si="15"/>
        <v>458.61210337812486</v>
      </c>
      <c r="S70" s="83">
        <f t="shared" si="16"/>
        <v>593.0643955816619</v>
      </c>
      <c r="T70" s="83" t="e">
        <f t="shared" si="17"/>
        <v>#N/A</v>
      </c>
      <c r="U70" s="83" t="e">
        <f t="shared" si="18"/>
        <v>#N/A</v>
      </c>
      <c r="V70" s="83" t="e">
        <f t="shared" si="19"/>
        <v>#N/A</v>
      </c>
      <c r="W70" s="100"/>
    </row>
    <row r="71" spans="8:23" ht="13.5">
      <c r="H71" s="117"/>
      <c r="I71" s="117"/>
      <c r="J71" s="117"/>
      <c r="K71" s="100">
        <v>16</v>
      </c>
      <c r="L71" s="100"/>
      <c r="M71" s="101"/>
      <c r="N71" s="208">
        <f t="shared" si="20"/>
        <v>13.056</v>
      </c>
      <c r="O71" s="82">
        <f t="shared" si="12"/>
        <v>65.39715021147678</v>
      </c>
      <c r="P71" s="83">
        <f t="shared" si="13"/>
        <v>210.43558721593115</v>
      </c>
      <c r="Q71" s="83">
        <f t="shared" si="14"/>
        <v>314.9981995548781</v>
      </c>
      <c r="R71" s="83">
        <f t="shared" si="15"/>
        <v>453.2272452307873</v>
      </c>
      <c r="S71" s="83">
        <f t="shared" si="16"/>
        <v>574.2957734369571</v>
      </c>
      <c r="T71" s="83" t="e">
        <f t="shared" si="17"/>
        <v>#N/A</v>
      </c>
      <c r="U71" s="83" t="e">
        <f t="shared" si="18"/>
        <v>#N/A</v>
      </c>
      <c r="V71" s="83" t="e">
        <f t="shared" si="19"/>
        <v>#N/A</v>
      </c>
      <c r="W71" s="100"/>
    </row>
    <row r="72" spans="8:23" ht="13.5">
      <c r="H72" s="117"/>
      <c r="I72" s="117"/>
      <c r="J72" s="117"/>
      <c r="K72" s="100">
        <v>17</v>
      </c>
      <c r="L72" s="100"/>
      <c r="M72" s="101"/>
      <c r="N72" s="208">
        <f t="shared" si="20"/>
        <v>13.871999999999998</v>
      </c>
      <c r="O72" s="82">
        <f t="shared" si="12"/>
        <v>69.48447209969409</v>
      </c>
      <c r="P72" s="83">
        <f t="shared" si="13"/>
        <v>209.99703281716873</v>
      </c>
      <c r="Q72" s="83">
        <f t="shared" si="14"/>
        <v>313.0630729787477</v>
      </c>
      <c r="R72" s="83">
        <f t="shared" si="15"/>
        <v>447.5519051417286</v>
      </c>
      <c r="S72" s="83">
        <f t="shared" si="16"/>
        <v>555.3395437654513</v>
      </c>
      <c r="T72" s="83" t="e">
        <f t="shared" si="17"/>
        <v>#N/A</v>
      </c>
      <c r="U72" s="83" t="e">
        <f t="shared" si="18"/>
        <v>#N/A</v>
      </c>
      <c r="V72" s="83" t="e">
        <f t="shared" si="19"/>
        <v>#N/A</v>
      </c>
      <c r="W72" s="100"/>
    </row>
    <row r="73" spans="8:23" ht="13.5">
      <c r="H73" s="117"/>
      <c r="I73" s="117"/>
      <c r="J73" s="117"/>
      <c r="K73" s="100">
        <v>18</v>
      </c>
      <c r="L73" s="100"/>
      <c r="M73" s="101"/>
      <c r="N73" s="208">
        <f t="shared" si="20"/>
        <v>14.687999999999999</v>
      </c>
      <c r="O73" s="82">
        <f t="shared" si="12"/>
        <v>73.57179398791139</v>
      </c>
      <c r="P73" s="83">
        <f t="shared" si="13"/>
        <v>209.5263584267271</v>
      </c>
      <c r="Q73" s="83">
        <f t="shared" si="14"/>
        <v>311.0065244024658</v>
      </c>
      <c r="R73" s="83">
        <f t="shared" si="15"/>
        <v>441.6067317160795</v>
      </c>
      <c r="S73" s="83">
        <f t="shared" si="16"/>
        <v>536.3297655152548</v>
      </c>
      <c r="T73" s="83" t="e">
        <f t="shared" si="17"/>
        <v>#N/A</v>
      </c>
      <c r="U73" s="83" t="e">
        <f t="shared" si="18"/>
        <v>#N/A</v>
      </c>
      <c r="V73" s="83" t="e">
        <f t="shared" si="19"/>
        <v>#N/A</v>
      </c>
      <c r="W73" s="100"/>
    </row>
    <row r="74" spans="8:23" ht="13.5">
      <c r="H74" s="117"/>
      <c r="I74" s="117"/>
      <c r="J74" s="117"/>
      <c r="K74" s="100">
        <v>19</v>
      </c>
      <c r="L74" s="100"/>
      <c r="M74" s="101"/>
      <c r="N74" s="208">
        <f t="shared" si="20"/>
        <v>15.503999999999998</v>
      </c>
      <c r="O74" s="82">
        <f t="shared" si="12"/>
        <v>77.65911587612868</v>
      </c>
      <c r="P74" s="83">
        <f t="shared" si="13"/>
        <v>209.02347245040937</v>
      </c>
      <c r="Q74" s="83">
        <f t="shared" si="14"/>
        <v>308.8317186187625</v>
      </c>
      <c r="R74" s="83">
        <f t="shared" si="15"/>
        <v>435.41335178692714</v>
      </c>
      <c r="S74" s="83">
        <f t="shared" si="16"/>
        <v>517.3869830155378</v>
      </c>
      <c r="T74" s="83" t="e">
        <f t="shared" si="17"/>
        <v>#N/A</v>
      </c>
      <c r="U74" s="83" t="e">
        <f t="shared" si="18"/>
        <v>#N/A</v>
      </c>
      <c r="V74" s="83" t="e">
        <f t="shared" si="19"/>
        <v>#N/A</v>
      </c>
      <c r="W74" s="100"/>
    </row>
    <row r="75" spans="8:23" ht="13.5">
      <c r="H75" s="117"/>
      <c r="I75" s="117"/>
      <c r="J75" s="117"/>
      <c r="K75" s="100">
        <v>20</v>
      </c>
      <c r="L75" s="100"/>
      <c r="M75" s="101"/>
      <c r="N75" s="208">
        <f t="shared" si="20"/>
        <v>16.32</v>
      </c>
      <c r="O75" s="82">
        <f t="shared" si="12"/>
        <v>81.74643776434598</v>
      </c>
      <c r="P75" s="83">
        <f t="shared" si="13"/>
        <v>208.48834181368645</v>
      </c>
      <c r="Q75" s="83">
        <f t="shared" si="14"/>
        <v>306.5422055779726</v>
      </c>
      <c r="R75" s="83">
        <f t="shared" si="15"/>
        <v>428.99410256419895</v>
      </c>
      <c r="S75" s="83">
        <f t="shared" si="16"/>
        <v>498.61754304596707</v>
      </c>
      <c r="T75" s="83" t="e">
        <f t="shared" si="17"/>
        <v>#N/A</v>
      </c>
      <c r="U75" s="83" t="e">
        <f t="shared" si="18"/>
        <v>#N/A</v>
      </c>
      <c r="V75" s="83" t="e">
        <f t="shared" si="19"/>
        <v>#N/A</v>
      </c>
      <c r="W75" s="100"/>
    </row>
    <row r="76" spans="8:23" ht="13.5">
      <c r="H76" s="117"/>
      <c r="I76" s="117"/>
      <c r="J76" s="117"/>
      <c r="K76" s="100">
        <v>21</v>
      </c>
      <c r="L76" s="100"/>
      <c r="M76" s="101"/>
      <c r="N76" s="208">
        <f t="shared" si="20"/>
        <v>17.136</v>
      </c>
      <c r="O76" s="82">
        <f t="shared" si="12"/>
        <v>85.8337596525633</v>
      </c>
      <c r="P76" s="83">
        <f t="shared" si="13"/>
        <v>207.92098998242162</v>
      </c>
      <c r="Q76" s="83">
        <f t="shared" si="14"/>
        <v>304.1418876247309</v>
      </c>
      <c r="R76" s="83">
        <f t="shared" si="15"/>
        <v>422.371773557276</v>
      </c>
      <c r="S76" s="83">
        <f t="shared" si="16"/>
        <v>480.1134618254777</v>
      </c>
      <c r="T76" s="83" t="e">
        <f t="shared" si="17"/>
        <v>#N/A</v>
      </c>
      <c r="U76" s="83" t="e">
        <f t="shared" si="18"/>
        <v>#N/A</v>
      </c>
      <c r="V76" s="83" t="e">
        <f t="shared" si="19"/>
        <v>#N/A</v>
      </c>
      <c r="W76" s="100"/>
    </row>
    <row r="77" spans="8:23" ht="13.5">
      <c r="H77" s="117"/>
      <c r="I77" s="117"/>
      <c r="J77" s="117"/>
      <c r="K77" s="100">
        <v>22</v>
      </c>
      <c r="L77" s="100"/>
      <c r="M77" s="101"/>
      <c r="N77" s="208">
        <f t="shared" si="20"/>
        <v>17.951999999999998</v>
      </c>
      <c r="O77" s="82">
        <f t="shared" si="12"/>
        <v>89.92108154078059</v>
      </c>
      <c r="P77" s="83">
        <f t="shared" si="13"/>
        <v>207.3214951061402</v>
      </c>
      <c r="Q77" s="83">
        <f t="shared" si="14"/>
        <v>301.6349860998957</v>
      </c>
      <c r="R77" s="83">
        <f t="shared" si="15"/>
        <v>415.5693616404169</v>
      </c>
      <c r="S77" s="83">
        <f t="shared" si="16"/>
        <v>461.9527377918841</v>
      </c>
      <c r="T77" s="83" t="e">
        <f t="shared" si="17"/>
        <v>#N/A</v>
      </c>
      <c r="U77" s="83" t="e">
        <f t="shared" si="18"/>
        <v>#N/A</v>
      </c>
      <c r="V77" s="83" t="e">
        <f t="shared" si="19"/>
        <v>#N/A</v>
      </c>
      <c r="W77" s="100"/>
    </row>
    <row r="78" spans="8:23" ht="13.5">
      <c r="H78" s="117"/>
      <c r="I78" s="117"/>
      <c r="J78" s="117"/>
      <c r="K78" s="100">
        <v>23</v>
      </c>
      <c r="L78" s="100"/>
      <c r="M78" s="101"/>
      <c r="N78" s="208">
        <f t="shared" si="20"/>
        <v>18.768</v>
      </c>
      <c r="O78" s="82">
        <f t="shared" si="12"/>
        <v>94.0084034289979</v>
      </c>
      <c r="P78" s="83">
        <f t="shared" si="13"/>
        <v>206.68998824101595</v>
      </c>
      <c r="Q78" s="83">
        <f t="shared" si="14"/>
        <v>299.0260074530422</v>
      </c>
      <c r="R78" s="83">
        <f t="shared" si="15"/>
        <v>408.6098422070781</v>
      </c>
      <c r="S78" s="83">
        <f t="shared" si="16"/>
        <v>444.2000065675104</v>
      </c>
      <c r="T78" s="83" t="e">
        <f t="shared" si="17"/>
        <v>#N/A</v>
      </c>
      <c r="U78" s="83" t="e">
        <f t="shared" si="18"/>
        <v>#N/A</v>
      </c>
      <c r="V78" s="83" t="e">
        <f t="shared" si="19"/>
        <v>#N/A</v>
      </c>
      <c r="W78" s="100"/>
    </row>
    <row r="79" spans="8:23" ht="13.5">
      <c r="H79" s="117"/>
      <c r="I79" s="117"/>
      <c r="J79" s="117"/>
      <c r="K79" s="100">
        <v>24</v>
      </c>
      <c r="L79" s="100"/>
      <c r="M79" s="101"/>
      <c r="N79" s="208">
        <f t="shared" si="20"/>
        <v>19.584</v>
      </c>
      <c r="O79" s="82">
        <f t="shared" si="12"/>
        <v>98.0957253172152</v>
      </c>
      <c r="P79" s="83">
        <f t="shared" si="13"/>
        <v>206.02665161997473</v>
      </c>
      <c r="Q79" s="83">
        <f t="shared" si="14"/>
        <v>296.31970905809266</v>
      </c>
      <c r="R79" s="83">
        <f t="shared" si="15"/>
        <v>401.5159588397046</v>
      </c>
      <c r="S79" s="83">
        <f t="shared" si="16"/>
        <v>426.90744144118617</v>
      </c>
      <c r="T79" s="83" t="e">
        <f t="shared" si="17"/>
        <v>#N/A</v>
      </c>
      <c r="U79" s="83" t="e">
        <f t="shared" si="18"/>
        <v>#N/A</v>
      </c>
      <c r="V79" s="83" t="e">
        <f t="shared" si="19"/>
        <v>#N/A</v>
      </c>
      <c r="W79" s="100"/>
    </row>
    <row r="80" spans="8:23" ht="13.5">
      <c r="H80" s="117"/>
      <c r="I80" s="117"/>
      <c r="J80" s="117"/>
      <c r="K80" s="100">
        <v>25</v>
      </c>
      <c r="L80" s="100"/>
      <c r="M80" s="101"/>
      <c r="N80" s="208">
        <f t="shared" si="20"/>
        <v>20.4</v>
      </c>
      <c r="O80" s="82">
        <f t="shared" si="12"/>
        <v>102.18304720543249</v>
      </c>
      <c r="P80" s="83">
        <f t="shared" si="13"/>
        <v>205.33171694515278</v>
      </c>
      <c r="Q80" s="83">
        <f t="shared" si="14"/>
        <v>293.5210649554456</v>
      </c>
      <c r="R80" s="83">
        <f t="shared" si="15"/>
        <v>394.31003334860355</v>
      </c>
      <c r="S80" s="83">
        <f t="shared" si="16"/>
        <v>410.11581377518763</v>
      </c>
      <c r="T80" s="83" t="e">
        <f t="shared" si="17"/>
        <v>#N/A</v>
      </c>
      <c r="U80" s="83" t="e">
        <f t="shared" si="18"/>
        <v>#N/A</v>
      </c>
      <c r="V80" s="83" t="e">
        <f t="shared" si="19"/>
        <v>#N/A</v>
      </c>
      <c r="W80" s="100"/>
    </row>
    <row r="81" spans="8:23" ht="13.5">
      <c r="H81" s="117"/>
      <c r="I81" s="117"/>
      <c r="J81" s="117"/>
      <c r="K81" s="100">
        <v>26</v>
      </c>
      <c r="L81" s="100"/>
      <c r="M81" s="101"/>
      <c r="N81" s="208">
        <f t="shared" si="20"/>
        <v>21.215999999999998</v>
      </c>
      <c r="O81" s="82">
        <f t="shared" si="12"/>
        <v>106.27036909364978</v>
      </c>
      <c r="P81" s="83">
        <f t="shared" si="13"/>
        <v>204.60546368405153</v>
      </c>
      <c r="Q81" s="83">
        <f t="shared" si="14"/>
        <v>290.63523176154155</v>
      </c>
      <c r="R81" s="83">
        <f t="shared" si="15"/>
        <v>387.01379744345695</v>
      </c>
      <c r="S81" s="83">
        <f t="shared" si="16"/>
        <v>393.8556409909631</v>
      </c>
      <c r="T81" s="83" t="e">
        <f t="shared" si="17"/>
        <v>#N/A</v>
      </c>
      <c r="U81" s="83" t="e">
        <f t="shared" si="18"/>
        <v>#N/A</v>
      </c>
      <c r="V81" s="83" t="e">
        <f t="shared" si="19"/>
        <v>#N/A</v>
      </c>
      <c r="W81" s="100"/>
    </row>
    <row r="82" spans="8:23" ht="13.5">
      <c r="H82" s="117"/>
      <c r="I82" s="117"/>
      <c r="J82" s="117"/>
      <c r="K82" s="100">
        <v>27</v>
      </c>
      <c r="L82" s="100"/>
      <c r="M82" s="101"/>
      <c r="N82" s="208">
        <f t="shared" si="20"/>
        <v>22.031999999999996</v>
      </c>
      <c r="O82" s="82">
        <f t="shared" si="12"/>
        <v>110.35769098186707</v>
      </c>
      <c r="P82" s="83">
        <f t="shared" si="13"/>
        <v>203.84821735555278</v>
      </c>
      <c r="Q82" s="83">
        <f t="shared" si="14"/>
        <v>287.66751499357053</v>
      </c>
      <c r="R82" s="83">
        <f t="shared" si="15"/>
        <v>379.64824672367564</v>
      </c>
      <c r="S82" s="83">
        <f t="shared" si="16"/>
        <v>378.14836363400644</v>
      </c>
      <c r="T82" s="83" t="e">
        <f t="shared" si="17"/>
        <v>#N/A</v>
      </c>
      <c r="U82" s="83" t="e">
        <f t="shared" si="18"/>
        <v>#N/A</v>
      </c>
      <c r="V82" s="83" t="e">
        <f t="shared" si="19"/>
        <v>#N/A</v>
      </c>
      <c r="W82" s="100"/>
    </row>
    <row r="83" spans="8:23" ht="13.5">
      <c r="H83" s="117"/>
      <c r="I83" s="117"/>
      <c r="J83" s="117"/>
      <c r="K83" s="100">
        <v>28</v>
      </c>
      <c r="L83" s="100"/>
      <c r="M83" s="101"/>
      <c r="N83" s="208">
        <f t="shared" si="20"/>
        <v>22.848</v>
      </c>
      <c r="O83" s="82">
        <f t="shared" si="12"/>
        <v>114.4450128700844</v>
      </c>
      <c r="P83" s="83">
        <f t="shared" si="13"/>
        <v>203.06034779581464</v>
      </c>
      <c r="Q83" s="83">
        <f t="shared" si="14"/>
        <v>284.62333605494257</v>
      </c>
      <c r="R83" s="83">
        <f t="shared" si="15"/>
        <v>372.23351713272376</v>
      </c>
      <c r="S83" s="83">
        <f t="shared" si="16"/>
        <v>363.00750633663455</v>
      </c>
      <c r="T83" s="83" t="e">
        <f t="shared" si="17"/>
        <v>#N/A</v>
      </c>
      <c r="U83" s="83" t="e">
        <f t="shared" si="18"/>
        <v>#N/A</v>
      </c>
      <c r="V83" s="83" t="e">
        <f t="shared" si="19"/>
        <v>#N/A</v>
      </c>
      <c r="W83" s="100"/>
    </row>
    <row r="84" spans="8:23" ht="13.5">
      <c r="H84" s="117"/>
      <c r="I84" s="117"/>
      <c r="J84" s="117"/>
      <c r="K84" s="100">
        <v>29</v>
      </c>
      <c r="L84" s="100"/>
      <c r="M84" s="101"/>
      <c r="N84" s="208">
        <f t="shared" si="20"/>
        <v>23.663999999999998</v>
      </c>
      <c r="O84" s="82">
        <f t="shared" si="12"/>
        <v>118.53233475830169</v>
      </c>
      <c r="P84" s="83">
        <f t="shared" si="13"/>
        <v>202.24226739719037</v>
      </c>
      <c r="Q84" s="83">
        <f t="shared" si="14"/>
        <v>281.508200117835</v>
      </c>
      <c r="R84" s="83">
        <f t="shared" si="15"/>
        <v>364.788783534217</v>
      </c>
      <c r="S84" s="83">
        <f t="shared" si="16"/>
        <v>348.43978955890685</v>
      </c>
      <c r="T84" s="83" t="e">
        <f t="shared" si="17"/>
        <v>#N/A</v>
      </c>
      <c r="U84" s="83" t="e">
        <f t="shared" si="18"/>
        <v>#N/A</v>
      </c>
      <c r="V84" s="83" t="e">
        <f t="shared" si="19"/>
        <v>#N/A</v>
      </c>
      <c r="W84" s="100"/>
    </row>
    <row r="85" spans="8:23" ht="14.25">
      <c r="H85" s="385"/>
      <c r="I85" s="385"/>
      <c r="J85" s="385"/>
      <c r="K85" s="100">
        <v>30</v>
      </c>
      <c r="L85" s="100"/>
      <c r="M85" s="102"/>
      <c r="N85" s="208">
        <f t="shared" si="20"/>
        <v>24.48</v>
      </c>
      <c r="O85" s="82">
        <f t="shared" si="12"/>
        <v>122.61965664651899</v>
      </c>
      <c r="P85" s="83">
        <f t="shared" si="13"/>
        <v>201.3944293158582</v>
      </c>
      <c r="Q85" s="83">
        <f t="shared" si="14"/>
        <v>278.32766512401327</v>
      </c>
      <c r="R85" s="83">
        <f t="shared" si="15"/>
        <v>357.33217964583787</v>
      </c>
      <c r="S85" s="83">
        <f t="shared" si="16"/>
        <v>334.44616939678195</v>
      </c>
      <c r="T85" s="83" t="e">
        <f t="shared" si="17"/>
        <v>#N/A</v>
      </c>
      <c r="U85" s="83" t="e">
        <f t="shared" si="18"/>
        <v>#N/A</v>
      </c>
      <c r="V85" s="83" t="e">
        <f t="shared" si="19"/>
        <v>#N/A</v>
      </c>
      <c r="W85" s="100"/>
    </row>
    <row r="86" spans="8:23" ht="15">
      <c r="H86" s="207"/>
      <c r="I86" s="207"/>
      <c r="J86" s="118"/>
      <c r="K86" s="100">
        <v>31</v>
      </c>
      <c r="L86" s="100"/>
      <c r="M86" s="101"/>
      <c r="N86" s="208">
        <f t="shared" si="20"/>
        <v>25.296</v>
      </c>
      <c r="O86" s="82">
        <f t="shared" si="12"/>
        <v>126.70697853473628</v>
      </c>
      <c r="P86" s="83">
        <f t="shared" si="13"/>
        <v>200.51732564594272</v>
      </c>
      <c r="Q86" s="83">
        <f t="shared" si="14"/>
        <v>275.0873121054607</v>
      </c>
      <c r="R86" s="83">
        <f t="shared" si="15"/>
        <v>349.880738217607</v>
      </c>
      <c r="S86" s="83">
        <f t="shared" si="16"/>
        <v>321.0227913608999</v>
      </c>
      <c r="T86" s="83" t="e">
        <f t="shared" si="17"/>
        <v>#N/A</v>
      </c>
      <c r="U86" s="83" t="e">
        <f t="shared" si="18"/>
        <v>#N/A</v>
      </c>
      <c r="V86" s="83" t="e">
        <f t="shared" si="19"/>
        <v>#N/A</v>
      </c>
      <c r="W86" s="100"/>
    </row>
    <row r="87" spans="8:23" ht="13.5">
      <c r="H87" s="117"/>
      <c r="I87" s="117"/>
      <c r="J87" s="117"/>
      <c r="K87" s="100">
        <v>32</v>
      </c>
      <c r="L87" s="100"/>
      <c r="M87" s="101"/>
      <c r="N87" s="208">
        <f t="shared" si="20"/>
        <v>26.112</v>
      </c>
      <c r="O87" s="82">
        <f aca="true" t="shared" si="21" ref="O87:O105">0.4*PI()*$E$11*$N87/$T$2</f>
        <v>130.79430042295357</v>
      </c>
      <c r="P87" s="83">
        <f aca="true" t="shared" si="22" ref="P87:P105">0.4*PI()*$E$11^2*$T$3*0.01*(1/($B$22+$C$22*O87^($D$22-1)))/$T$2</f>
        <v>199.61148555963496</v>
      </c>
      <c r="Q87" s="83">
        <f aca="true" t="shared" si="23" ref="Q87:Q105">0.4*PI()*$E$11^2*$T$3*0.01*(1/($B$23+$C$23*O87^($D$23-1)))/$T$2</f>
        <v>271.792717003284</v>
      </c>
      <c r="R87" s="83">
        <f aca="true" t="shared" si="24" ref="R87:R105">0.4*PI()*$E$11^2*$T$3*0.01*(1/($B$24+$C$24*O87^($D$24-1)))/$T$2</f>
        <v>342.4503500660612</v>
      </c>
      <c r="S87" s="83">
        <f aca="true" t="shared" si="25" ref="S87:S105">0.4*PI()*$E$11^2*$T$3*0.01*(1/($B$25+$C$25*O87^($D$25-1)))/$T$2</f>
        <v>308.1618508845292</v>
      </c>
      <c r="T87" s="83" t="e">
        <f aca="true" t="shared" si="26" ref="T87:T105">0.4*PI()*$E$11^2*$T$3*0.01*(1/($B$26+$C$26*O87^($D$26-1)))/$T$2</f>
        <v>#N/A</v>
      </c>
      <c r="U87" s="83" t="e">
        <f aca="true" t="shared" si="27" ref="U87:U105">0.4*PI()*$E$11^2*$T$3*0.01*(1/($B$27+$C$27*O87^($D$27-1)))/$T$2</f>
        <v>#N/A</v>
      </c>
      <c r="V87" s="83" t="e">
        <f aca="true" t="shared" si="28" ref="V87:V105">0.4*PI()*$E$11^2*$T$3*0.01*(1/($B$28+$C$28*O87^($D$28-1)))/$T$2</f>
        <v>#N/A</v>
      </c>
      <c r="W87" s="100"/>
    </row>
    <row r="88" spans="8:23" ht="13.5">
      <c r="H88" s="117"/>
      <c r="I88" s="117"/>
      <c r="J88" s="117"/>
      <c r="K88" s="100">
        <v>33</v>
      </c>
      <c r="L88" s="100"/>
      <c r="M88" s="101"/>
      <c r="N88" s="208">
        <f t="shared" si="20"/>
        <v>26.927999999999997</v>
      </c>
      <c r="O88" s="82">
        <f t="shared" si="21"/>
        <v>134.88162231117087</v>
      </c>
      <c r="P88" s="83">
        <f t="shared" si="22"/>
        <v>198.6774734142458</v>
      </c>
      <c r="Q88" s="83">
        <f t="shared" si="23"/>
        <v>268.44942413791756</v>
      </c>
      <c r="R88" s="83">
        <f t="shared" si="24"/>
        <v>335.05574037398463</v>
      </c>
      <c r="S88" s="83">
        <f t="shared" si="25"/>
        <v>295.852358562655</v>
      </c>
      <c r="T88" s="83" t="e">
        <f t="shared" si="26"/>
        <v>#N/A</v>
      </c>
      <c r="U88" s="83" t="e">
        <f t="shared" si="27"/>
        <v>#N/A</v>
      </c>
      <c r="V88" s="83" t="e">
        <f t="shared" si="28"/>
        <v>#N/A</v>
      </c>
      <c r="W88" s="100"/>
    </row>
    <row r="89" spans="8:23" ht="13.5">
      <c r="H89" s="117"/>
      <c r="I89" s="117"/>
      <c r="J89" s="117"/>
      <c r="K89" s="100">
        <v>34</v>
      </c>
      <c r="L89" s="100"/>
      <c r="M89" s="101"/>
      <c r="N89" s="208">
        <f t="shared" si="20"/>
        <v>27.743999999999996</v>
      </c>
      <c r="O89" s="82">
        <f t="shared" si="21"/>
        <v>138.96894419938818</v>
      </c>
      <c r="P89" s="83">
        <f t="shared" si="22"/>
        <v>197.71588682830503</v>
      </c>
      <c r="Q89" s="83">
        <f t="shared" si="23"/>
        <v>265.0629214567521</v>
      </c>
      <c r="R89" s="83">
        <f t="shared" si="24"/>
        <v>327.710460532224</v>
      </c>
      <c r="S89" s="83">
        <f t="shared" si="25"/>
        <v>284.0808119633836</v>
      </c>
      <c r="T89" s="83" t="e">
        <f t="shared" si="26"/>
        <v>#N/A</v>
      </c>
      <c r="U89" s="83" t="e">
        <f t="shared" si="27"/>
        <v>#N/A</v>
      </c>
      <c r="V89" s="83" t="e">
        <f t="shared" si="28"/>
        <v>#N/A</v>
      </c>
      <c r="W89" s="100"/>
    </row>
    <row r="90" spans="8:23" ht="13.5">
      <c r="H90" s="117"/>
      <c r="I90" s="117"/>
      <c r="J90" s="117"/>
      <c r="K90" s="100">
        <v>35</v>
      </c>
      <c r="L90" s="100"/>
      <c r="M90" s="101"/>
      <c r="N90" s="208">
        <f t="shared" si="20"/>
        <v>28.56</v>
      </c>
      <c r="O90" s="82">
        <f t="shared" si="21"/>
        <v>143.05626608760548</v>
      </c>
      <c r="P90" s="83">
        <f t="shared" si="22"/>
        <v>196.72735472978601</v>
      </c>
      <c r="Q90" s="83">
        <f t="shared" si="23"/>
        <v>261.6386176577999</v>
      </c>
      <c r="R90" s="83">
        <f t="shared" si="24"/>
        <v>320.4268937294162</v>
      </c>
      <c r="S90" s="83">
        <f t="shared" si="25"/>
        <v>272.83177851785274</v>
      </c>
      <c r="T90" s="83" t="e">
        <f t="shared" si="26"/>
        <v>#N/A</v>
      </c>
      <c r="U90" s="83" t="e">
        <f t="shared" si="27"/>
        <v>#N/A</v>
      </c>
      <c r="V90" s="83" t="e">
        <f t="shared" si="28"/>
        <v>#N/A</v>
      </c>
      <c r="W90" s="100"/>
    </row>
    <row r="91" spans="8:23" ht="13.5">
      <c r="H91" s="117"/>
      <c r="I91" s="117"/>
      <c r="J91" s="117"/>
      <c r="K91" s="100">
        <v>36</v>
      </c>
      <c r="L91" s="100"/>
      <c r="M91" s="101"/>
      <c r="N91" s="208">
        <f t="shared" si="20"/>
        <v>29.375999999999998</v>
      </c>
      <c r="O91" s="82">
        <f t="shared" si="21"/>
        <v>147.14358797582278</v>
      </c>
      <c r="P91" s="83">
        <f t="shared" si="22"/>
        <v>195.71253538032505</v>
      </c>
      <c r="Q91" s="83">
        <f t="shared" si="23"/>
        <v>258.18182126060003</v>
      </c>
      <c r="R91" s="83">
        <f t="shared" si="24"/>
        <v>313.2162724794078</v>
      </c>
      <c r="S91" s="83">
        <f t="shared" si="25"/>
        <v>262.0883957126154</v>
      </c>
      <c r="T91" s="83" t="e">
        <f t="shared" si="26"/>
        <v>#N/A</v>
      </c>
      <c r="U91" s="83" t="e">
        <f t="shared" si="27"/>
        <v>#N/A</v>
      </c>
      <c r="V91" s="83" t="e">
        <f t="shared" si="28"/>
        <v>#N/A</v>
      </c>
      <c r="W91" s="100"/>
    </row>
    <row r="92" spans="8:23" ht="13.5">
      <c r="H92" s="117"/>
      <c r="I92" s="117"/>
      <c r="J92" s="117"/>
      <c r="K92" s="100">
        <v>37</v>
      </c>
      <c r="L92" s="100"/>
      <c r="M92" s="101"/>
      <c r="N92" s="208">
        <f t="shared" si="20"/>
        <v>30.191999999999997</v>
      </c>
      <c r="O92" s="82">
        <f t="shared" si="21"/>
        <v>151.2309098640401</v>
      </c>
      <c r="P92" s="83">
        <f t="shared" si="22"/>
        <v>194.67211437993285</v>
      </c>
      <c r="Q92" s="83">
        <f t="shared" si="23"/>
        <v>254.69772166888754</v>
      </c>
      <c r="R92" s="83">
        <f t="shared" si="24"/>
        <v>306.0887063062518</v>
      </c>
      <c r="S92" s="83">
        <f t="shared" si="25"/>
        <v>251.83279578761957</v>
      </c>
      <c r="T92" s="83" t="e">
        <f t="shared" si="26"/>
        <v>#N/A</v>
      </c>
      <c r="U92" s="83" t="e">
        <f t="shared" si="27"/>
        <v>#N/A</v>
      </c>
      <c r="V92" s="83" t="e">
        <f t="shared" si="28"/>
        <v>#N/A</v>
      </c>
      <c r="W92" s="100"/>
    </row>
    <row r="93" spans="8:23" ht="13.5">
      <c r="H93" s="117"/>
      <c r="I93" s="117"/>
      <c r="J93" s="117"/>
      <c r="K93" s="100">
        <v>38</v>
      </c>
      <c r="L93" s="100"/>
      <c r="M93" s="101"/>
      <c r="N93" s="208">
        <f t="shared" si="20"/>
        <v>31.007999999999996</v>
      </c>
      <c r="O93" s="82">
        <f t="shared" si="21"/>
        <v>155.31823175225736</v>
      </c>
      <c r="P93" s="83">
        <f t="shared" si="22"/>
        <v>193.60680265719327</v>
      </c>
      <c r="Q93" s="83">
        <f t="shared" si="23"/>
        <v>251.1913722441284</v>
      </c>
      <c r="R93" s="83">
        <f t="shared" si="24"/>
        <v>299.0532178743145</v>
      </c>
      <c r="S93" s="83">
        <f t="shared" si="25"/>
        <v>242.04646256546</v>
      </c>
      <c r="T93" s="83" t="e">
        <f t="shared" si="26"/>
        <v>#N/A</v>
      </c>
      <c r="U93" s="83" t="e">
        <f t="shared" si="27"/>
        <v>#N/A</v>
      </c>
      <c r="V93" s="83" t="e">
        <f t="shared" si="28"/>
        <v>#N/A</v>
      </c>
      <c r="W93" s="100"/>
    </row>
    <row r="94" spans="8:23" ht="13.5">
      <c r="H94" s="117"/>
      <c r="I94" s="117"/>
      <c r="J94" s="117"/>
      <c r="K94" s="100">
        <v>39</v>
      </c>
      <c r="L94" s="100"/>
      <c r="M94" s="101"/>
      <c r="N94" s="208">
        <f t="shared" si="20"/>
        <v>31.823999999999998</v>
      </c>
      <c r="O94" s="82">
        <f t="shared" si="21"/>
        <v>159.40555364047466</v>
      </c>
      <c r="P94" s="83">
        <f t="shared" si="22"/>
        <v>192.5173344503159</v>
      </c>
      <c r="Q94" s="83">
        <f t="shared" si="23"/>
        <v>247.66767538527952</v>
      </c>
      <c r="R94" s="83">
        <f t="shared" si="24"/>
        <v>292.11778594773455</v>
      </c>
      <c r="S94" s="83">
        <f t="shared" si="25"/>
        <v>232.71052805624552</v>
      </c>
      <c r="T94" s="83" t="e">
        <f t="shared" si="26"/>
        <v>#N/A</v>
      </c>
      <c r="U94" s="83" t="e">
        <f t="shared" si="27"/>
        <v>#N/A</v>
      </c>
      <c r="V94" s="83" t="e">
        <f t="shared" si="28"/>
        <v>#N/A</v>
      </c>
      <c r="W94" s="100"/>
    </row>
    <row r="95" spans="8:23" ht="13.5">
      <c r="H95" s="117"/>
      <c r="I95" s="117"/>
      <c r="J95" s="117"/>
      <c r="K95" s="100">
        <v>40</v>
      </c>
      <c r="L95" s="100"/>
      <c r="M95" s="101"/>
      <c r="N95" s="208">
        <f t="shared" si="20"/>
        <v>32.64</v>
      </c>
      <c r="O95" s="82">
        <f t="shared" si="21"/>
        <v>163.49287552869197</v>
      </c>
      <c r="P95" s="83">
        <f t="shared" si="22"/>
        <v>191.40446528467652</v>
      </c>
      <c r="Q95" s="83">
        <f t="shared" si="23"/>
        <v>244.13136958839664</v>
      </c>
      <c r="R95" s="83">
        <f t="shared" si="24"/>
        <v>285.2893936814033</v>
      </c>
      <c r="S95" s="83">
        <f t="shared" si="25"/>
        <v>223.80601622098118</v>
      </c>
      <c r="T95" s="83" t="e">
        <f t="shared" si="26"/>
        <v>#N/A</v>
      </c>
      <c r="U95" s="83" t="e">
        <f t="shared" si="27"/>
        <v>#N/A</v>
      </c>
      <c r="V95" s="83" t="e">
        <f t="shared" si="28"/>
        <v>#N/A</v>
      </c>
      <c r="W95" s="100"/>
    </row>
    <row r="96" spans="8:23" ht="13.5">
      <c r="H96" s="117"/>
      <c r="I96" s="117"/>
      <c r="J96" s="117"/>
      <c r="K96" s="100">
        <v>41</v>
      </c>
      <c r="L96" s="100"/>
      <c r="M96" s="101"/>
      <c r="N96" s="208">
        <f t="shared" si="20"/>
        <v>33.455999999999996</v>
      </c>
      <c r="O96" s="82">
        <f t="shared" si="21"/>
        <v>167.58019741690924</v>
      </c>
      <c r="P96" s="83">
        <f t="shared" si="22"/>
        <v>190.2689699526479</v>
      </c>
      <c r="Q96" s="83">
        <f t="shared" si="23"/>
        <v>240.58701844021954</v>
      </c>
      <c r="R96" s="83">
        <f t="shared" si="24"/>
        <v>278.57408087770426</v>
      </c>
      <c r="S96" s="83">
        <f t="shared" si="25"/>
        <v>215.31404083228455</v>
      </c>
      <c r="T96" s="83" t="e">
        <f t="shared" si="26"/>
        <v>#N/A</v>
      </c>
      <c r="U96" s="83" t="e">
        <f t="shared" si="27"/>
        <v>#N/A</v>
      </c>
      <c r="V96" s="83" t="e">
        <f t="shared" si="28"/>
        <v>#N/A</v>
      </c>
      <c r="W96" s="100"/>
    </row>
    <row r="97" spans="8:23" ht="13.5">
      <c r="H97" s="117"/>
      <c r="I97" s="117"/>
      <c r="J97" s="117"/>
      <c r="K97" s="100">
        <v>42</v>
      </c>
      <c r="L97" s="100"/>
      <c r="M97" s="101"/>
      <c r="N97" s="208">
        <f t="shared" si="20"/>
        <v>34.272</v>
      </c>
      <c r="O97" s="82">
        <f t="shared" si="21"/>
        <v>171.6675193051266</v>
      </c>
      <c r="P97" s="83">
        <f t="shared" si="22"/>
        <v>189.11164050160923</v>
      </c>
      <c r="Q97" s="83">
        <f t="shared" si="23"/>
        <v>237.03900148276384</v>
      </c>
      <c r="R97" s="83">
        <f t="shared" si="24"/>
        <v>271.9769989832324</v>
      </c>
      <c r="S97" s="83">
        <f t="shared" si="25"/>
        <v>207.21596381894884</v>
      </c>
      <c r="T97" s="83" t="e">
        <f t="shared" si="26"/>
        <v>#N/A</v>
      </c>
      <c r="U97" s="83" t="e">
        <f t="shared" si="27"/>
        <v>#N/A</v>
      </c>
      <c r="V97" s="83" t="e">
        <f t="shared" si="28"/>
        <v>#N/A</v>
      </c>
      <c r="W97" s="100"/>
    </row>
    <row r="98" spans="8:23" ht="13.5">
      <c r="H98" s="117"/>
      <c r="I98" s="117"/>
      <c r="J98" s="117"/>
      <c r="K98" s="100">
        <v>43</v>
      </c>
      <c r="L98" s="100"/>
      <c r="M98" s="101"/>
      <c r="N98" s="208">
        <f t="shared" si="20"/>
        <v>35.087999999999994</v>
      </c>
      <c r="O98" s="82">
        <f t="shared" si="21"/>
        <v>175.75484119334388</v>
      </c>
      <c r="P98" s="83">
        <f t="shared" si="22"/>
        <v>187.93328423602946</v>
      </c>
      <c r="Q98" s="83">
        <f t="shared" si="23"/>
        <v>233.4915068713294</v>
      </c>
      <c r="R98" s="83">
        <f t="shared" si="24"/>
        <v>265.50246774243533</v>
      </c>
      <c r="S98" s="83">
        <f t="shared" si="25"/>
        <v>199.49351987559632</v>
      </c>
      <c r="T98" s="83" t="e">
        <f t="shared" si="26"/>
        <v>#N/A</v>
      </c>
      <c r="U98" s="83" t="e">
        <f t="shared" si="27"/>
        <v>#N/A</v>
      </c>
      <c r="V98" s="83" t="e">
        <f t="shared" si="28"/>
        <v>#N/A</v>
      </c>
      <c r="W98" s="100"/>
    </row>
    <row r="99" spans="8:23" ht="13.5">
      <c r="H99" s="117"/>
      <c r="I99" s="117"/>
      <c r="J99" s="117"/>
      <c r="K99" s="100">
        <v>44</v>
      </c>
      <c r="L99" s="100"/>
      <c r="M99" s="101"/>
      <c r="N99" s="208">
        <f t="shared" si="20"/>
        <v>35.903999999999996</v>
      </c>
      <c r="O99" s="82">
        <f t="shared" si="21"/>
        <v>179.84216308156118</v>
      </c>
      <c r="P99" s="83">
        <f t="shared" si="22"/>
        <v>186.73472173945746</v>
      </c>
      <c r="Q99" s="83">
        <f t="shared" si="23"/>
        <v>229.94852573617806</v>
      </c>
      <c r="R99" s="83">
        <f t="shared" si="24"/>
        <v>259.15403256626377</v>
      </c>
      <c r="S99" s="83">
        <f t="shared" si="25"/>
        <v>192.12891250004034</v>
      </c>
      <c r="T99" s="83" t="e">
        <f t="shared" si="26"/>
        <v>#N/A</v>
      </c>
      <c r="U99" s="83" t="e">
        <f t="shared" si="27"/>
        <v>#N/A</v>
      </c>
      <c r="V99" s="83" t="e">
        <f t="shared" si="28"/>
        <v>#N/A</v>
      </c>
      <c r="W99" s="100"/>
    </row>
    <row r="100" spans="8:23" ht="13.5">
      <c r="H100" s="117"/>
      <c r="I100" s="117"/>
      <c r="J100" s="117"/>
      <c r="K100" s="100">
        <v>45</v>
      </c>
      <c r="L100" s="100"/>
      <c r="M100" s="101"/>
      <c r="N100" s="208">
        <f t="shared" si="20"/>
        <v>36.72</v>
      </c>
      <c r="O100" s="82">
        <f t="shared" si="21"/>
        <v>183.92948496977849</v>
      </c>
      <c r="P100" s="83">
        <f t="shared" si="22"/>
        <v>185.51678492213134</v>
      </c>
      <c r="Q100" s="83">
        <f t="shared" si="23"/>
        <v>226.41384814842579</v>
      </c>
      <c r="R100" s="83">
        <f t="shared" si="24"/>
        <v>252.93452181018253</v>
      </c>
      <c r="S100" s="83">
        <f t="shared" si="25"/>
        <v>185.10488601634023</v>
      </c>
      <c r="T100" s="83" t="e">
        <f t="shared" si="26"/>
        <v>#N/A</v>
      </c>
      <c r="U100" s="83" t="e">
        <f t="shared" si="27"/>
        <v>#N/A</v>
      </c>
      <c r="V100" s="83" t="e">
        <f t="shared" si="28"/>
        <v>#N/A</v>
      </c>
      <c r="W100" s="100"/>
    </row>
    <row r="101" spans="8:23" ht="13.5">
      <c r="H101" s="117"/>
      <c r="I101" s="117"/>
      <c r="J101" s="117"/>
      <c r="K101" s="100">
        <v>46</v>
      </c>
      <c r="L101" s="100"/>
      <c r="M101" s="101"/>
      <c r="N101" s="208">
        <f t="shared" si="20"/>
        <v>37.536</v>
      </c>
      <c r="O101" s="82">
        <f t="shared" si="21"/>
        <v>188.0168068579958</v>
      </c>
      <c r="P101" s="83">
        <f t="shared" si="22"/>
        <v>184.280315099742</v>
      </c>
      <c r="Q101" s="83">
        <f t="shared" si="23"/>
        <v>222.89106058330188</v>
      </c>
      <c r="R101" s="83">
        <f t="shared" si="24"/>
        <v>246.84610328472507</v>
      </c>
      <c r="S101" s="83">
        <f t="shared" si="25"/>
        <v>178.40477756871584</v>
      </c>
      <c r="T101" s="83" t="e">
        <f t="shared" si="26"/>
        <v>#N/A</v>
      </c>
      <c r="U101" s="83" t="e">
        <f t="shared" si="27"/>
        <v>#N/A</v>
      </c>
      <c r="V101" s="83" t="e">
        <f t="shared" si="28"/>
        <v>#N/A</v>
      </c>
      <c r="W101" s="100"/>
    </row>
    <row r="102" spans="8:23" ht="13.5">
      <c r="H102" s="117"/>
      <c r="I102" s="117"/>
      <c r="J102" s="117"/>
      <c r="K102" s="100">
        <v>47</v>
      </c>
      <c r="L102" s="100"/>
      <c r="M102" s="101"/>
      <c r="N102" s="208">
        <f t="shared" si="20"/>
        <v>38.352</v>
      </c>
      <c r="O102" s="82">
        <f t="shared" si="21"/>
        <v>192.10412874621306</v>
      </c>
      <c r="P102" s="83">
        <f t="shared" si="22"/>
        <v>183.0261611086628</v>
      </c>
      <c r="Q102" s="83">
        <f t="shared" si="23"/>
        <v>219.3835447687423</v>
      </c>
      <c r="R102" s="83">
        <f t="shared" si="24"/>
        <v>240.89033944142432</v>
      </c>
      <c r="S102" s="83">
        <f t="shared" si="25"/>
        <v>172.01255254121526</v>
      </c>
      <c r="T102" s="83" t="e">
        <f t="shared" si="26"/>
        <v>#N/A</v>
      </c>
      <c r="U102" s="83" t="e">
        <f t="shared" si="27"/>
        <v>#N/A</v>
      </c>
      <c r="V102" s="83" t="e">
        <f t="shared" si="28"/>
        <v>#N/A</v>
      </c>
      <c r="W102" s="100"/>
    </row>
    <row r="103" spans="8:23" ht="13.5">
      <c r="H103" s="117"/>
      <c r="I103" s="117"/>
      <c r="J103" s="117"/>
      <c r="K103" s="100">
        <v>48</v>
      </c>
      <c r="L103" s="100"/>
      <c r="M103" s="101"/>
      <c r="N103" s="208">
        <f t="shared" si="20"/>
        <v>39.168</v>
      </c>
      <c r="O103" s="82">
        <f t="shared" si="21"/>
        <v>196.1914506344304</v>
      </c>
      <c r="P103" s="83">
        <f t="shared" si="22"/>
        <v>181.75517746269458</v>
      </c>
      <c r="Q103" s="83">
        <f t="shared" si="23"/>
        <v>215.89447780412578</v>
      </c>
      <c r="R103" s="83">
        <f t="shared" si="24"/>
        <v>235.06824078630234</v>
      </c>
      <c r="S103" s="83">
        <f t="shared" si="25"/>
        <v>165.91282637586178</v>
      </c>
      <c r="T103" s="83" t="e">
        <f t="shared" si="26"/>
        <v>#N/A</v>
      </c>
      <c r="U103" s="83" t="e">
        <f t="shared" si="27"/>
        <v>#N/A</v>
      </c>
      <c r="V103" s="83" t="e">
        <f t="shared" si="28"/>
        <v>#N/A</v>
      </c>
      <c r="W103" s="100"/>
    </row>
    <row r="104" spans="8:23" ht="13.5">
      <c r="H104" s="117"/>
      <c r="I104" s="117"/>
      <c r="J104" s="117"/>
      <c r="K104" s="100">
        <v>49</v>
      </c>
      <c r="L104" s="100"/>
      <c r="M104" s="101"/>
      <c r="N104" s="208">
        <f t="shared" si="20"/>
        <v>39.983999999999995</v>
      </c>
      <c r="O104" s="82">
        <f t="shared" si="21"/>
        <v>200.27877252264767</v>
      </c>
      <c r="P104" s="83">
        <f t="shared" si="22"/>
        <v>180.46822255607373</v>
      </c>
      <c r="Q104" s="83">
        <f t="shared" si="23"/>
        <v>212.4268334326364</v>
      </c>
      <c r="R104" s="83">
        <f t="shared" si="24"/>
        <v>229.38031717151324</v>
      </c>
      <c r="S104" s="83">
        <f t="shared" si="25"/>
        <v>160.09087532972606</v>
      </c>
      <c r="T104" s="83" t="e">
        <f t="shared" si="26"/>
        <v>#N/A</v>
      </c>
      <c r="U104" s="83" t="e">
        <f t="shared" si="27"/>
        <v>#N/A</v>
      </c>
      <c r="V104" s="83" t="e">
        <f t="shared" si="28"/>
        <v>#N/A</v>
      </c>
      <c r="W104" s="100"/>
    </row>
    <row r="105" spans="8:23" ht="13.5">
      <c r="H105" s="117"/>
      <c r="I105" s="117"/>
      <c r="J105" s="117"/>
      <c r="K105" s="100">
        <v>50</v>
      </c>
      <c r="L105" s="100"/>
      <c r="M105" s="101"/>
      <c r="N105" s="208">
        <f t="shared" si="20"/>
        <v>40.8</v>
      </c>
      <c r="O105" s="84">
        <f t="shared" si="21"/>
        <v>204.36609441086497</v>
      </c>
      <c r="P105" s="83">
        <f t="shared" si="22"/>
        <v>179.16615691716646</v>
      </c>
      <c r="Q105" s="83">
        <f t="shared" si="23"/>
        <v>208.98338435107516</v>
      </c>
      <c r="R105" s="83">
        <f t="shared" si="24"/>
        <v>223.82662670312183</v>
      </c>
      <c r="S105" s="83">
        <f t="shared" si="25"/>
        <v>154.5326383283678</v>
      </c>
      <c r="T105" s="83" t="e">
        <f t="shared" si="26"/>
        <v>#N/A</v>
      </c>
      <c r="U105" s="83" t="e">
        <f t="shared" si="27"/>
        <v>#N/A</v>
      </c>
      <c r="V105" s="83" t="e">
        <f t="shared" si="28"/>
        <v>#N/A</v>
      </c>
      <c r="W105" s="100"/>
    </row>
    <row r="106" spans="11:23" ht="13.5">
      <c r="K106" s="100"/>
      <c r="L106" s="100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0"/>
    </row>
    <row r="107" spans="11:23" ht="13.5">
      <c r="K107" s="100"/>
      <c r="L107" s="100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0"/>
    </row>
    <row r="108" spans="11:23" ht="13.5">
      <c r="K108" s="117"/>
      <c r="L108" s="117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7"/>
    </row>
    <row r="109" spans="11:23" ht="13.5">
      <c r="K109" s="117"/>
      <c r="L109" s="117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7"/>
    </row>
    <row r="110" spans="11:23" ht="13.5">
      <c r="K110" s="117"/>
      <c r="L110" s="117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7"/>
    </row>
    <row r="111" spans="11:22" ht="13.5">
      <c r="K111" s="117"/>
      <c r="L111" s="117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</row>
    <row r="112" spans="11:22" ht="13.5">
      <c r="K112" s="117"/>
      <c r="L112" s="117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</row>
    <row r="113" spans="11:22" ht="13.5">
      <c r="K113" s="117"/>
      <c r="L113" s="117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</row>
    <row r="114" spans="11:22" ht="13.5"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</row>
    <row r="115" spans="11:22" ht="13.5"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</row>
    <row r="116" spans="11:22" ht="13.5"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</row>
    <row r="117" spans="11:22" ht="13.5"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</row>
    <row r="118" spans="11:22" ht="13.5"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</row>
    <row r="119" spans="11:22" ht="13.5"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</row>
    <row r="120" spans="11:22" ht="13.5"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</row>
    <row r="121" spans="11:22" ht="13.5"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</row>
    <row r="122" spans="11:22" ht="13.5"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</row>
    <row r="123" spans="11:22" ht="13.5"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</row>
    <row r="124" spans="11:22" ht="13.5"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</row>
    <row r="125" spans="11:22" ht="13.5"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</row>
    <row r="126" spans="11:22" ht="13.5"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</row>
    <row r="127" spans="11:22" ht="13.5"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</row>
    <row r="128" spans="11:22" ht="13.5"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</row>
    <row r="129" spans="11:22" ht="13.5"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</row>
    <row r="130" spans="11:22" ht="13.5"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</row>
    <row r="131" spans="11:22" ht="13.5"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</row>
    <row r="132" spans="11:22" ht="13.5"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</row>
    <row r="133" spans="11:22" ht="13.5"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</row>
  </sheetData>
  <sheetProtection/>
  <mergeCells count="161">
    <mergeCell ref="T6:U6"/>
    <mergeCell ref="Q6:S6"/>
    <mergeCell ref="M17:N17"/>
    <mergeCell ref="E17:F17"/>
    <mergeCell ref="Q4:S4"/>
    <mergeCell ref="Q5:S5"/>
    <mergeCell ref="K14:M14"/>
    <mergeCell ref="L3:M3"/>
    <mergeCell ref="K13:M13"/>
    <mergeCell ref="L4:M4"/>
    <mergeCell ref="N3:O3"/>
    <mergeCell ref="B30:C30"/>
    <mergeCell ref="G15:I15"/>
    <mergeCell ref="G16:I16"/>
    <mergeCell ref="K28:L28"/>
    <mergeCell ref="D4:E4"/>
    <mergeCell ref="A15:D15"/>
    <mergeCell ref="A17:D17"/>
    <mergeCell ref="K22:L22"/>
    <mergeCell ref="A16:D16"/>
    <mergeCell ref="B31:C31"/>
    <mergeCell ref="D30:E30"/>
    <mergeCell ref="F30:G30"/>
    <mergeCell ref="D31:E31"/>
    <mergeCell ref="F31:G31"/>
    <mergeCell ref="K21:L21"/>
    <mergeCell ref="K26:L26"/>
    <mergeCell ref="U30:V30"/>
    <mergeCell ref="Q30:R30"/>
    <mergeCell ref="O30:O31"/>
    <mergeCell ref="N30:N31"/>
    <mergeCell ref="S30:T30"/>
    <mergeCell ref="E12:F12"/>
    <mergeCell ref="E15:F15"/>
    <mergeCell ref="M28:N28"/>
    <mergeCell ref="G14:I14"/>
    <mergeCell ref="E16:F16"/>
    <mergeCell ref="A5:C5"/>
    <mergeCell ref="L5:M5"/>
    <mergeCell ref="K11:M11"/>
    <mergeCell ref="K12:M12"/>
    <mergeCell ref="G13:I13"/>
    <mergeCell ref="G11:I11"/>
    <mergeCell ref="G12:I12"/>
    <mergeCell ref="A12:D12"/>
    <mergeCell ref="E13:F13"/>
    <mergeCell ref="M21:N21"/>
    <mergeCell ref="K15:M15"/>
    <mergeCell ref="K16:M16"/>
    <mergeCell ref="K23:L23"/>
    <mergeCell ref="N15:O15"/>
    <mergeCell ref="O21:P21"/>
    <mergeCell ref="O23:P23"/>
    <mergeCell ref="M18:N18"/>
    <mergeCell ref="M25:N25"/>
    <mergeCell ref="M26:N26"/>
    <mergeCell ref="M27:N27"/>
    <mergeCell ref="M22:N22"/>
    <mergeCell ref="M23:N23"/>
    <mergeCell ref="G27:H27"/>
    <mergeCell ref="K24:L24"/>
    <mergeCell ref="K25:L25"/>
    <mergeCell ref="K27:L27"/>
    <mergeCell ref="G24:H24"/>
    <mergeCell ref="D44:E44"/>
    <mergeCell ref="D32:E32"/>
    <mergeCell ref="F32:G32"/>
    <mergeCell ref="K41:L41"/>
    <mergeCell ref="F38:G38"/>
    <mergeCell ref="D43:E43"/>
    <mergeCell ref="D37:E37"/>
    <mergeCell ref="F33:G33"/>
    <mergeCell ref="B52:C52"/>
    <mergeCell ref="D51:E51"/>
    <mergeCell ref="D52:E52"/>
    <mergeCell ref="A47:C47"/>
    <mergeCell ref="A44:C44"/>
    <mergeCell ref="D49:F49"/>
    <mergeCell ref="A48:C48"/>
    <mergeCell ref="A49:C49"/>
    <mergeCell ref="B51:C51"/>
    <mergeCell ref="D50:F50"/>
    <mergeCell ref="A46:C46"/>
    <mergeCell ref="D46:E46"/>
    <mergeCell ref="A45:C45"/>
    <mergeCell ref="N12:O12"/>
    <mergeCell ref="N13:O13"/>
    <mergeCell ref="O27:P27"/>
    <mergeCell ref="O28:P28"/>
    <mergeCell ref="O24:P24"/>
    <mergeCell ref="D33:E33"/>
    <mergeCell ref="F35:G35"/>
    <mergeCell ref="H85:J85"/>
    <mergeCell ref="K42:L42"/>
    <mergeCell ref="K50:L50"/>
    <mergeCell ref="D41:F41"/>
    <mergeCell ref="D39:E39"/>
    <mergeCell ref="G41:H41"/>
    <mergeCell ref="G49:H49"/>
    <mergeCell ref="G50:H50"/>
    <mergeCell ref="D45:E45"/>
    <mergeCell ref="G42:H42"/>
    <mergeCell ref="O25:P25"/>
    <mergeCell ref="O26:P26"/>
    <mergeCell ref="T4:U4"/>
    <mergeCell ref="T5:U5"/>
    <mergeCell ref="N5:O5"/>
    <mergeCell ref="N11:O11"/>
    <mergeCell ref="N4:O4"/>
    <mergeCell ref="N14:O14"/>
    <mergeCell ref="N16:O16"/>
    <mergeCell ref="M24:N24"/>
    <mergeCell ref="T2:U2"/>
    <mergeCell ref="T3:U3"/>
    <mergeCell ref="A13:D13"/>
    <mergeCell ref="D3:E3"/>
    <mergeCell ref="A11:D11"/>
    <mergeCell ref="A4:C4"/>
    <mergeCell ref="I4:J4"/>
    <mergeCell ref="I5:J5"/>
    <mergeCell ref="Q2:S2"/>
    <mergeCell ref="Q3:S3"/>
    <mergeCell ref="G23:H23"/>
    <mergeCell ref="G28:H28"/>
    <mergeCell ref="G25:H25"/>
    <mergeCell ref="G22:H22"/>
    <mergeCell ref="G26:H26"/>
    <mergeCell ref="T9:U9"/>
    <mergeCell ref="Q9:Q10"/>
    <mergeCell ref="R9:S9"/>
    <mergeCell ref="R20:T20"/>
    <mergeCell ref="O22:P22"/>
    <mergeCell ref="A3:C3"/>
    <mergeCell ref="E11:F11"/>
    <mergeCell ref="A38:C38"/>
    <mergeCell ref="A39:C39"/>
    <mergeCell ref="D38:E38"/>
    <mergeCell ref="F37:G37"/>
    <mergeCell ref="A14:D14"/>
    <mergeCell ref="E14:F14"/>
    <mergeCell ref="A30:A31"/>
    <mergeCell ref="G21:H21"/>
    <mergeCell ref="A43:C43"/>
    <mergeCell ref="D34:E34"/>
    <mergeCell ref="D35:E35"/>
    <mergeCell ref="D42:F42"/>
    <mergeCell ref="F34:G34"/>
    <mergeCell ref="F36:G36"/>
    <mergeCell ref="A41:C41"/>
    <mergeCell ref="D36:E36"/>
    <mergeCell ref="A42:C42"/>
    <mergeCell ref="P30:P31"/>
    <mergeCell ref="B32:C32"/>
    <mergeCell ref="B33:C33"/>
    <mergeCell ref="D40:F40"/>
    <mergeCell ref="G40:H40"/>
    <mergeCell ref="B37:C37"/>
    <mergeCell ref="A40:C40"/>
    <mergeCell ref="B34:C34"/>
    <mergeCell ref="B35:C35"/>
    <mergeCell ref="B36:C36"/>
  </mergeCells>
  <conditionalFormatting sqref="D30:F38 H30:L38 Q11:U17 N32:V38">
    <cfRule type="cellIs" priority="11" dxfId="6" operator="equal" stopIfTrue="1">
      <formula>0</formula>
    </cfRule>
  </conditionalFormatting>
  <conditionalFormatting sqref="D30:F38 H30:L38 Q11:U17 N32:V38">
    <cfRule type="expression" priority="12" dxfId="6" stopIfTrue="1">
      <formula>ISERROR(D11)</formula>
    </cfRule>
  </conditionalFormatting>
  <conditionalFormatting sqref="J11">
    <cfRule type="cellIs" priority="5" dxfId="7" operator="greaterThan" stopIfTrue="1">
      <formula>45</formula>
    </cfRule>
  </conditionalFormatting>
  <conditionalFormatting sqref="T11:U17">
    <cfRule type="cellIs" priority="4" dxfId="7" operator="greaterThan" stopIfTrue="1">
      <formula>100</formula>
    </cfRule>
  </conditionalFormatting>
  <conditionalFormatting sqref="D36:F36 H36:L36">
    <cfRule type="cellIs" priority="34" dxfId="8" operator="greaterThan" stopIfTrue="1">
      <formula>$J$16</formula>
    </cfRule>
  </conditionalFormatting>
  <conditionalFormatting sqref="H18">
    <cfRule type="cellIs" priority="1" dxfId="7" operator="lessThan" stopIfTrue="1">
      <formula>$E$12</formula>
    </cfRule>
  </conditionalFormatting>
  <dataValidations count="3">
    <dataValidation type="list" allowBlank="1" showInputMessage="1" showErrorMessage="1" sqref="A4:C4">
      <formula1>재질</formula1>
    </dataValidation>
    <dataValidation type="list" allowBlank="1" showInputMessage="1" showErrorMessage="1" sqref="D4">
      <formula1>사이즈</formula1>
    </dataValidation>
    <dataValidation type="list" allowBlank="1" showInputMessage="1" showErrorMessage="1" sqref="E14:F14">
      <formula1>wire</formula1>
    </dataValidation>
  </dataValidations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41" r:id="rId2"/>
  <rowBreaks count="1" manualBreakCount="1">
    <brk id="49" max="255" man="1"/>
  </rowBreaks>
  <ignoredErrors>
    <ignoredError sqref="O40:R40 P41:R42 O43:R47 T40:T47 U55:V128 J32:L38 I32:I37 Q36:V36 Q37:V37 Q38:V38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9"/>
  <sheetViews>
    <sheetView zoomScalePageLayoutView="0" workbookViewId="0" topLeftCell="A1">
      <pane xSplit="2" ySplit="4" topLeftCell="C5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D46" sqref="D46"/>
    </sheetView>
  </sheetViews>
  <sheetFormatPr defaultColWidth="8.88671875" defaultRowHeight="13.5"/>
  <cols>
    <col min="1" max="1" width="8.99609375" style="0" bestFit="1" customWidth="1"/>
    <col min="2" max="2" width="10.4453125" style="0" bestFit="1" customWidth="1"/>
    <col min="3" max="3" width="8.99609375" style="0" bestFit="1" customWidth="1"/>
    <col min="4" max="8" width="7.4453125" style="0" bestFit="1" customWidth="1"/>
    <col min="9" max="9" width="12.3359375" style="0" bestFit="1" customWidth="1"/>
    <col min="10" max="10" width="10.3359375" style="0" bestFit="1" customWidth="1"/>
    <col min="11" max="11" width="9.77734375" style="0" bestFit="1" customWidth="1"/>
    <col min="12" max="12" width="9.77734375" style="0" customWidth="1"/>
    <col min="13" max="13" width="12.3359375" style="0" bestFit="1" customWidth="1"/>
    <col min="14" max="14" width="13.5546875" style="0" bestFit="1" customWidth="1"/>
    <col min="15" max="15" width="10.6640625" style="0" bestFit="1" customWidth="1"/>
    <col min="16" max="18" width="8.99609375" style="0" bestFit="1" customWidth="1"/>
    <col min="19" max="19" width="14.10546875" style="0" bestFit="1" customWidth="1"/>
    <col min="20" max="20" width="16.88671875" style="0" bestFit="1" customWidth="1"/>
  </cols>
  <sheetData>
    <row r="2" spans="1:20" ht="18">
      <c r="A2" s="26" t="s">
        <v>0</v>
      </c>
      <c r="B2" s="1"/>
      <c r="C2" s="2"/>
      <c r="D2" s="2"/>
      <c r="E2" s="2"/>
      <c r="F2" s="2"/>
      <c r="G2" s="2"/>
      <c r="H2" s="2"/>
      <c r="I2" s="3"/>
      <c r="J2" s="2"/>
      <c r="K2" s="4"/>
      <c r="L2" s="4"/>
      <c r="M2" s="2"/>
      <c r="N2" s="2"/>
      <c r="O2" s="2"/>
      <c r="P2" s="2"/>
      <c r="Q2" s="2"/>
      <c r="R2" s="2"/>
      <c r="S2" s="2"/>
      <c r="T2" s="2"/>
    </row>
    <row r="3" spans="1:20" ht="13.5" customHeight="1">
      <c r="A3" s="474" t="s">
        <v>5</v>
      </c>
      <c r="B3" s="474" t="s">
        <v>6</v>
      </c>
      <c r="C3" s="39" t="s">
        <v>1</v>
      </c>
      <c r="D3" s="39"/>
      <c r="E3" s="39"/>
      <c r="F3" s="39" t="s">
        <v>2</v>
      </c>
      <c r="G3" s="39"/>
      <c r="H3" s="39"/>
      <c r="I3" s="486" t="s">
        <v>3</v>
      </c>
      <c r="J3" s="473" t="s">
        <v>36</v>
      </c>
      <c r="K3" s="480" t="s">
        <v>37</v>
      </c>
      <c r="L3" s="28"/>
      <c r="M3" s="473" t="s">
        <v>4</v>
      </c>
      <c r="N3" s="482" t="s">
        <v>64</v>
      </c>
      <c r="O3" s="484" t="s">
        <v>65</v>
      </c>
      <c r="P3" s="475" t="s">
        <v>38</v>
      </c>
      <c r="Q3" s="476"/>
      <c r="R3" s="477"/>
      <c r="S3" s="478" t="s">
        <v>66</v>
      </c>
      <c r="T3" s="14" t="s">
        <v>39</v>
      </c>
    </row>
    <row r="4" spans="1:20" ht="13.5" customHeight="1">
      <c r="A4" s="474"/>
      <c r="B4" s="474"/>
      <c r="C4" s="11" t="s">
        <v>6</v>
      </c>
      <c r="D4" s="11" t="s">
        <v>5</v>
      </c>
      <c r="E4" s="11" t="s">
        <v>40</v>
      </c>
      <c r="F4" s="11" t="s">
        <v>6</v>
      </c>
      <c r="G4" s="11" t="s">
        <v>5</v>
      </c>
      <c r="H4" s="11" t="s">
        <v>40</v>
      </c>
      <c r="I4" s="487"/>
      <c r="J4" s="474"/>
      <c r="K4" s="481"/>
      <c r="L4" s="29"/>
      <c r="M4" s="473"/>
      <c r="N4" s="483"/>
      <c r="O4" s="485"/>
      <c r="P4" s="15" t="s">
        <v>41</v>
      </c>
      <c r="Q4" s="16" t="s">
        <v>42</v>
      </c>
      <c r="R4" s="17" t="s">
        <v>43</v>
      </c>
      <c r="S4" s="479"/>
      <c r="T4" s="37" t="s">
        <v>44</v>
      </c>
    </row>
    <row r="5" spans="1:20" ht="14.25">
      <c r="A5" s="13"/>
      <c r="B5" s="18" t="s">
        <v>45</v>
      </c>
      <c r="C5" s="13">
        <v>3.56</v>
      </c>
      <c r="D5" s="13">
        <v>1.78</v>
      </c>
      <c r="E5" s="13">
        <v>1.52</v>
      </c>
      <c r="F5" s="13">
        <v>3.76</v>
      </c>
      <c r="G5" s="13">
        <v>1.58</v>
      </c>
      <c r="H5" s="13">
        <v>1.72</v>
      </c>
      <c r="I5" s="19">
        <v>0.817</v>
      </c>
      <c r="J5" s="20">
        <v>0.0137</v>
      </c>
      <c r="K5" s="21">
        <v>0.018</v>
      </c>
      <c r="L5" s="21"/>
      <c r="M5" s="13">
        <f>I5*J5</f>
        <v>0.0111929</v>
      </c>
      <c r="N5" s="22">
        <f>0.1*((F5-G5)+H5*2)</f>
        <v>0.5619999999999999</v>
      </c>
      <c r="O5" s="23">
        <v>0.4</v>
      </c>
      <c r="P5" s="24">
        <f>10.5*SQRT((4*K5*O5/0.7+PI()*(F5*0.1)^2)/PI())</f>
        <v>4.126809620485258</v>
      </c>
      <c r="Q5" s="25">
        <f>SQRT((1-O5/0.7)*K5*100*4/PI())</f>
        <v>0.9910667803339042</v>
      </c>
      <c r="R5" s="24">
        <f>(H5+0.5*((G5-Q5)+(P5-F5)))</f>
        <v>2.1978714200756766</v>
      </c>
      <c r="S5" s="25">
        <f>0.1*((P5-Q5)+R5*2)</f>
        <v>0.7531485680302707</v>
      </c>
      <c r="T5" s="38">
        <f>(PI()*(P5^2-Q5^2)/2+R5*PI()*(P5+Q5))*0.01</f>
        <v>0.6054667872312461</v>
      </c>
    </row>
    <row r="6" spans="1:20" ht="14.25">
      <c r="A6" s="13"/>
      <c r="B6" s="18" t="s">
        <v>7</v>
      </c>
      <c r="C6" s="13">
        <v>3.94</v>
      </c>
      <c r="D6" s="13">
        <v>2.24</v>
      </c>
      <c r="E6" s="13">
        <v>2.54</v>
      </c>
      <c r="F6" s="13">
        <v>4.14</v>
      </c>
      <c r="G6" s="13">
        <v>2.04</v>
      </c>
      <c r="H6" s="13">
        <v>2.74</v>
      </c>
      <c r="I6" s="19">
        <v>0.942</v>
      </c>
      <c r="J6" s="20">
        <v>0.0211</v>
      </c>
      <c r="K6" s="21">
        <v>0.0308</v>
      </c>
      <c r="L6" s="21"/>
      <c r="M6" s="13">
        <f aca="true" t="shared" si="0" ref="M6:M53">I6*J6</f>
        <v>0.0198762</v>
      </c>
      <c r="N6" s="22">
        <f aca="true" t="shared" si="1" ref="N6:N53">0.1*((F6-G6)+H6*2)</f>
        <v>0.758</v>
      </c>
      <c r="O6" s="23">
        <v>0.4</v>
      </c>
      <c r="P6" s="24">
        <f aca="true" t="shared" si="2" ref="P6:P52">10.5*SQRT((4*K6*O6/0.7+PI()*(F6*0.1)^2)/PI())</f>
        <v>4.622445566213204</v>
      </c>
      <c r="Q6" s="25">
        <f aca="true" t="shared" si="3" ref="Q6:Q52">SQRT((1-O6/0.7)*K6*100*4/PI())</f>
        <v>1.2964089628857147</v>
      </c>
      <c r="R6" s="24">
        <f aca="true" t="shared" si="4" ref="R6:R52">(H6+0.5*((G6-Q6)+(P6-F6)))</f>
        <v>3.353018301663745</v>
      </c>
      <c r="S6" s="25">
        <f aca="true" t="shared" si="5" ref="S6:S52">0.1*((P6-Q6)+R6*2)</f>
        <v>1.0032073206654981</v>
      </c>
      <c r="T6" s="38">
        <f aca="true" t="shared" si="6" ref="T6:T52">(PI()*(P6^2-Q6^2)/2+R6*PI()*(P6+Q6))*0.01</f>
        <v>0.9327134423524776</v>
      </c>
    </row>
    <row r="7" spans="1:20" ht="14.25">
      <c r="A7" s="13"/>
      <c r="B7" s="18" t="s">
        <v>8</v>
      </c>
      <c r="C7" s="13">
        <v>4.65</v>
      </c>
      <c r="D7" s="13">
        <v>2.36</v>
      </c>
      <c r="E7" s="13">
        <v>2.54</v>
      </c>
      <c r="F7" s="13">
        <v>4.85</v>
      </c>
      <c r="G7" s="13">
        <v>2.16</v>
      </c>
      <c r="H7" s="13">
        <v>2.74</v>
      </c>
      <c r="I7" s="19">
        <v>1.06</v>
      </c>
      <c r="J7" s="20">
        <v>0.0285</v>
      </c>
      <c r="K7" s="21">
        <v>0.029</v>
      </c>
      <c r="L7" s="21"/>
      <c r="M7" s="13">
        <f t="shared" si="0"/>
        <v>0.030210000000000004</v>
      </c>
      <c r="N7" s="22">
        <f t="shared" si="1"/>
        <v>0.8170000000000001</v>
      </c>
      <c r="O7" s="23">
        <v>0.4</v>
      </c>
      <c r="P7" s="24">
        <f t="shared" si="2"/>
        <v>5.315991431354187</v>
      </c>
      <c r="Q7" s="25">
        <f t="shared" si="3"/>
        <v>1.2579566219636802</v>
      </c>
      <c r="R7" s="24">
        <f t="shared" si="4"/>
        <v>3.4240174046952543</v>
      </c>
      <c r="S7" s="25">
        <f t="shared" si="5"/>
        <v>1.0906069618781016</v>
      </c>
      <c r="T7" s="38">
        <f t="shared" si="6"/>
        <v>1.1261971156362025</v>
      </c>
    </row>
    <row r="8" spans="1:20" ht="14.25">
      <c r="A8" s="13"/>
      <c r="B8" s="18" t="s">
        <v>9</v>
      </c>
      <c r="C8" s="13">
        <v>6.35</v>
      </c>
      <c r="D8" s="13">
        <v>2.79</v>
      </c>
      <c r="E8" s="13">
        <v>2.79</v>
      </c>
      <c r="F8" s="13">
        <v>6.99</v>
      </c>
      <c r="G8" s="13">
        <v>2.29</v>
      </c>
      <c r="H8" s="13">
        <v>3.43</v>
      </c>
      <c r="I8" s="19">
        <v>1.361</v>
      </c>
      <c r="J8" s="20">
        <v>0.047</v>
      </c>
      <c r="K8" s="21">
        <v>0.0412</v>
      </c>
      <c r="L8" s="21"/>
      <c r="M8" s="13">
        <f t="shared" si="0"/>
        <v>0.063967</v>
      </c>
      <c r="N8" s="22">
        <f t="shared" si="1"/>
        <v>1.1560000000000001</v>
      </c>
      <c r="O8" s="23">
        <v>0.4</v>
      </c>
      <c r="P8" s="24">
        <f t="shared" si="2"/>
        <v>7.561288303742597</v>
      </c>
      <c r="Q8" s="25">
        <f t="shared" si="3"/>
        <v>1.4993922946564817</v>
      </c>
      <c r="R8" s="24">
        <f t="shared" si="4"/>
        <v>4.110948004543058</v>
      </c>
      <c r="S8" s="25">
        <f t="shared" si="5"/>
        <v>1.4283792018172232</v>
      </c>
      <c r="T8" s="38">
        <f>(PI()*(P8^2-Q8^2)/2+R8*PI()*(P8+Q8))*0.01</f>
        <v>2.0329383853301644</v>
      </c>
    </row>
    <row r="9" spans="1:20" ht="14.25">
      <c r="A9" s="13"/>
      <c r="B9" s="18" t="s">
        <v>10</v>
      </c>
      <c r="C9" s="13">
        <v>6.6</v>
      </c>
      <c r="D9" s="13">
        <v>2.67</v>
      </c>
      <c r="E9" s="13">
        <v>2.54</v>
      </c>
      <c r="F9" s="13">
        <v>7.24</v>
      </c>
      <c r="G9" s="13">
        <v>2.29</v>
      </c>
      <c r="H9" s="13">
        <v>3.18</v>
      </c>
      <c r="I9" s="19">
        <v>1.363</v>
      </c>
      <c r="J9" s="20">
        <v>0.0476</v>
      </c>
      <c r="K9" s="21">
        <v>0.0412</v>
      </c>
      <c r="L9" s="21"/>
      <c r="M9" s="13">
        <f t="shared" si="0"/>
        <v>0.0648788</v>
      </c>
      <c r="N9" s="22">
        <f t="shared" si="1"/>
        <v>1.131</v>
      </c>
      <c r="O9" s="23">
        <v>0.4</v>
      </c>
      <c r="P9" s="24">
        <f t="shared" si="2"/>
        <v>7.816343426584749</v>
      </c>
      <c r="Q9" s="25">
        <f t="shared" si="3"/>
        <v>1.4993922946564817</v>
      </c>
      <c r="R9" s="24">
        <f t="shared" si="4"/>
        <v>3.8634755659641336</v>
      </c>
      <c r="S9" s="25">
        <f t="shared" si="5"/>
        <v>1.4043902263856536</v>
      </c>
      <c r="T9" s="38">
        <f t="shared" si="6"/>
        <v>2.055061555792971</v>
      </c>
    </row>
    <row r="10" spans="1:20" ht="14.25">
      <c r="A10" s="13"/>
      <c r="B10" s="18" t="s">
        <v>11</v>
      </c>
      <c r="C10" s="13">
        <v>6.6</v>
      </c>
      <c r="D10" s="13">
        <v>2.67</v>
      </c>
      <c r="E10" s="13">
        <v>4.78</v>
      </c>
      <c r="F10" s="13">
        <v>7.32</v>
      </c>
      <c r="G10" s="13">
        <v>2.21</v>
      </c>
      <c r="H10" s="13">
        <v>5.54</v>
      </c>
      <c r="I10" s="19">
        <v>1.363</v>
      </c>
      <c r="J10" s="20">
        <v>0.092</v>
      </c>
      <c r="K10" s="21">
        <v>0.0384</v>
      </c>
      <c r="L10" s="21"/>
      <c r="M10" s="13">
        <f t="shared" si="0"/>
        <v>0.125396</v>
      </c>
      <c r="N10" s="22">
        <f t="shared" si="1"/>
        <v>1.6190000000000002</v>
      </c>
      <c r="O10" s="23">
        <v>0.4</v>
      </c>
      <c r="P10" s="24">
        <f t="shared" si="2"/>
        <v>7.883832640703589</v>
      </c>
      <c r="Q10" s="25">
        <f t="shared" si="3"/>
        <v>1.447545684221058</v>
      </c>
      <c r="R10" s="24">
        <f t="shared" si="4"/>
        <v>6.203143478241265</v>
      </c>
      <c r="S10" s="25">
        <f t="shared" si="5"/>
        <v>1.8842573912965062</v>
      </c>
      <c r="T10" s="38">
        <f t="shared" si="6"/>
        <v>2.7618869760097704</v>
      </c>
    </row>
    <row r="11" spans="1:20" ht="14.25">
      <c r="A11" s="13"/>
      <c r="B11" s="18" t="s">
        <v>12</v>
      </c>
      <c r="C11" s="13">
        <v>6.86</v>
      </c>
      <c r="D11" s="13">
        <v>3.96</v>
      </c>
      <c r="E11" s="13">
        <v>5.08</v>
      </c>
      <c r="F11" s="13">
        <v>7.62</v>
      </c>
      <c r="G11" s="13">
        <v>3.45</v>
      </c>
      <c r="H11" s="13">
        <v>5.72</v>
      </c>
      <c r="I11" s="19">
        <v>1.65</v>
      </c>
      <c r="J11" s="20">
        <v>0.0725</v>
      </c>
      <c r="K11" s="21">
        <v>0.0934</v>
      </c>
      <c r="L11" s="21"/>
      <c r="M11" s="13">
        <f t="shared" si="0"/>
        <v>0.11962499999999998</v>
      </c>
      <c r="N11" s="22">
        <f t="shared" si="1"/>
        <v>1.561</v>
      </c>
      <c r="O11" s="23">
        <v>0.4</v>
      </c>
      <c r="P11" s="24">
        <f t="shared" si="2"/>
        <v>8.45624012958068</v>
      </c>
      <c r="Q11" s="25">
        <f t="shared" si="3"/>
        <v>2.257564175435844</v>
      </c>
      <c r="R11" s="24">
        <f t="shared" si="4"/>
        <v>6.734337977072418</v>
      </c>
      <c r="S11" s="25">
        <f t="shared" si="5"/>
        <v>1.9667351908289672</v>
      </c>
      <c r="T11" s="38">
        <f t="shared" si="6"/>
        <v>3.309858862216497</v>
      </c>
    </row>
    <row r="12" spans="1:20" ht="14.25">
      <c r="A12" s="13"/>
      <c r="B12" s="18" t="s">
        <v>13</v>
      </c>
      <c r="C12" s="13">
        <v>7.87</v>
      </c>
      <c r="D12" s="13">
        <v>3.96</v>
      </c>
      <c r="E12" s="13">
        <v>3.18</v>
      </c>
      <c r="F12" s="13">
        <v>8.51</v>
      </c>
      <c r="G12" s="13">
        <v>3.43</v>
      </c>
      <c r="H12" s="13">
        <v>3.81</v>
      </c>
      <c r="I12" s="19">
        <v>1.787</v>
      </c>
      <c r="J12" s="20">
        <v>0.0615</v>
      </c>
      <c r="K12" s="21">
        <v>0.0922</v>
      </c>
      <c r="L12" s="21"/>
      <c r="M12" s="13">
        <f t="shared" si="0"/>
        <v>0.1099005</v>
      </c>
      <c r="N12" s="22">
        <f t="shared" si="1"/>
        <v>1.27</v>
      </c>
      <c r="O12" s="23">
        <v>0.4</v>
      </c>
      <c r="P12" s="24">
        <f t="shared" si="2"/>
        <v>9.340176629462029</v>
      </c>
      <c r="Q12" s="25">
        <f t="shared" si="3"/>
        <v>2.2430147381012073</v>
      </c>
      <c r="R12" s="24">
        <f t="shared" si="4"/>
        <v>4.818580945680411</v>
      </c>
      <c r="S12" s="25">
        <f t="shared" si="5"/>
        <v>1.6734323782721647</v>
      </c>
      <c r="T12" s="38">
        <f t="shared" si="6"/>
        <v>3.044782509050143</v>
      </c>
    </row>
    <row r="13" spans="1:20" ht="14.25">
      <c r="A13" s="13"/>
      <c r="B13" s="18" t="s">
        <v>14</v>
      </c>
      <c r="C13" s="13">
        <v>9.65</v>
      </c>
      <c r="D13" s="13">
        <v>4.78</v>
      </c>
      <c r="E13" s="13">
        <v>3.18</v>
      </c>
      <c r="F13" s="13">
        <v>10.29</v>
      </c>
      <c r="G13" s="13">
        <v>4.27</v>
      </c>
      <c r="H13" s="13">
        <v>3.81</v>
      </c>
      <c r="I13" s="19">
        <v>2.18</v>
      </c>
      <c r="J13" s="20">
        <v>0.0752</v>
      </c>
      <c r="K13" s="21">
        <v>0.1429</v>
      </c>
      <c r="L13" s="21"/>
      <c r="M13" s="13">
        <f t="shared" si="0"/>
        <v>0.16393600000000003</v>
      </c>
      <c r="N13" s="22">
        <f t="shared" si="1"/>
        <v>1.364</v>
      </c>
      <c r="O13" s="23">
        <v>0.4</v>
      </c>
      <c r="P13" s="24">
        <f t="shared" si="2"/>
        <v>11.322535665626638</v>
      </c>
      <c r="Q13" s="25">
        <f t="shared" si="3"/>
        <v>2.79243312447858</v>
      </c>
      <c r="R13" s="24">
        <f t="shared" si="4"/>
        <v>5.065051270574029</v>
      </c>
      <c r="S13" s="25">
        <f t="shared" si="5"/>
        <v>1.8660205082296117</v>
      </c>
      <c r="T13" s="38">
        <f t="shared" si="6"/>
        <v>4.1372923648606585</v>
      </c>
    </row>
    <row r="14" spans="1:20" ht="14.25">
      <c r="A14" s="13"/>
      <c r="B14" s="18" t="s">
        <v>15</v>
      </c>
      <c r="C14" s="13">
        <v>9.65</v>
      </c>
      <c r="D14" s="13">
        <v>4.78</v>
      </c>
      <c r="E14" s="13">
        <v>3.96</v>
      </c>
      <c r="F14" s="13">
        <v>10.29</v>
      </c>
      <c r="G14" s="13">
        <v>4.27</v>
      </c>
      <c r="H14" s="13">
        <v>4.57</v>
      </c>
      <c r="I14" s="19">
        <v>2.18</v>
      </c>
      <c r="J14" s="20">
        <v>0.0945</v>
      </c>
      <c r="K14" s="21">
        <v>0.1429</v>
      </c>
      <c r="L14" s="21"/>
      <c r="M14" s="13">
        <f t="shared" si="0"/>
        <v>0.20601000000000003</v>
      </c>
      <c r="N14" s="22">
        <f t="shared" si="1"/>
        <v>1.516</v>
      </c>
      <c r="O14" s="23">
        <v>0.4</v>
      </c>
      <c r="P14" s="24">
        <f t="shared" si="2"/>
        <v>11.322535665626638</v>
      </c>
      <c r="Q14" s="25">
        <f t="shared" si="3"/>
        <v>2.79243312447858</v>
      </c>
      <c r="R14" s="24">
        <f t="shared" si="4"/>
        <v>5.82505127057403</v>
      </c>
      <c r="S14" s="25">
        <f t="shared" si="5"/>
        <v>2.018020508229612</v>
      </c>
      <c r="T14" s="38">
        <f t="shared" si="6"/>
        <v>4.474302830011151</v>
      </c>
    </row>
    <row r="15" spans="1:20" ht="14.25">
      <c r="A15" s="13"/>
      <c r="B15" s="18" t="s">
        <v>16</v>
      </c>
      <c r="C15" s="13">
        <v>10.16</v>
      </c>
      <c r="D15" s="13">
        <v>5.08</v>
      </c>
      <c r="E15" s="13">
        <v>3.96</v>
      </c>
      <c r="F15" s="13">
        <v>10.8</v>
      </c>
      <c r="G15" s="13">
        <v>4.57</v>
      </c>
      <c r="H15" s="13">
        <v>4.57</v>
      </c>
      <c r="I15" s="19">
        <v>2.38</v>
      </c>
      <c r="J15" s="20">
        <v>0.1</v>
      </c>
      <c r="K15" s="21">
        <v>0.164</v>
      </c>
      <c r="L15" s="21"/>
      <c r="M15" s="13">
        <f t="shared" si="0"/>
        <v>0.238</v>
      </c>
      <c r="N15" s="22">
        <f t="shared" si="1"/>
        <v>1.5370000000000001</v>
      </c>
      <c r="O15" s="23">
        <v>0.4</v>
      </c>
      <c r="P15" s="24">
        <f t="shared" si="2"/>
        <v>11.905910757947234</v>
      </c>
      <c r="Q15" s="25">
        <f t="shared" si="3"/>
        <v>2.9914971311791114</v>
      </c>
      <c r="R15" s="24">
        <f t="shared" si="4"/>
        <v>5.912206813384062</v>
      </c>
      <c r="S15" s="25">
        <f t="shared" si="5"/>
        <v>2.073882725353625</v>
      </c>
      <c r="T15" s="38">
        <f t="shared" si="6"/>
        <v>4.853050158795104</v>
      </c>
    </row>
    <row r="16" spans="1:20" ht="14.25">
      <c r="A16" s="13"/>
      <c r="B16" s="18" t="s">
        <v>17</v>
      </c>
      <c r="C16" s="13">
        <v>11.18</v>
      </c>
      <c r="D16" s="13">
        <v>6.35</v>
      </c>
      <c r="E16" s="13">
        <v>3.96</v>
      </c>
      <c r="F16" s="13">
        <v>11.9</v>
      </c>
      <c r="G16" s="13">
        <v>5.89</v>
      </c>
      <c r="H16" s="13">
        <v>4.72</v>
      </c>
      <c r="I16" s="19">
        <v>2.69</v>
      </c>
      <c r="J16" s="20">
        <v>0.0906</v>
      </c>
      <c r="K16" s="21">
        <v>0.273</v>
      </c>
      <c r="L16" s="21"/>
      <c r="M16" s="13">
        <f t="shared" si="0"/>
        <v>0.243714</v>
      </c>
      <c r="N16" s="22">
        <f t="shared" si="1"/>
        <v>1.545</v>
      </c>
      <c r="O16" s="23">
        <v>0.4</v>
      </c>
      <c r="P16" s="24">
        <f t="shared" si="2"/>
        <v>13.342543682892709</v>
      </c>
      <c r="Q16" s="25">
        <f t="shared" si="3"/>
        <v>3.8596505895484117</v>
      </c>
      <c r="R16" s="24">
        <f t="shared" si="4"/>
        <v>6.456446546672148</v>
      </c>
      <c r="S16" s="25">
        <f t="shared" si="5"/>
        <v>2.2395786186688595</v>
      </c>
      <c r="T16" s="38">
        <f t="shared" si="6"/>
        <v>6.05159754047075</v>
      </c>
    </row>
    <row r="17" spans="1:20" ht="14.25">
      <c r="A17" s="13"/>
      <c r="B17" s="18" t="s">
        <v>46</v>
      </c>
      <c r="C17" s="13">
        <v>12.7</v>
      </c>
      <c r="D17" s="13">
        <v>7.62</v>
      </c>
      <c r="E17" s="13">
        <v>4.75</v>
      </c>
      <c r="F17" s="13">
        <v>13.46</v>
      </c>
      <c r="G17" s="13">
        <v>6.99</v>
      </c>
      <c r="H17" s="13">
        <v>5.51</v>
      </c>
      <c r="I17" s="19">
        <v>3.12</v>
      </c>
      <c r="J17" s="20">
        <v>0.114</v>
      </c>
      <c r="K17" s="21">
        <v>0.383</v>
      </c>
      <c r="L17" s="21"/>
      <c r="M17" s="13">
        <f t="shared" si="0"/>
        <v>0.35568000000000005</v>
      </c>
      <c r="N17" s="22">
        <f t="shared" si="1"/>
        <v>1.7490000000000003</v>
      </c>
      <c r="O17" s="23">
        <v>0.4</v>
      </c>
      <c r="P17" s="24">
        <f t="shared" si="2"/>
        <v>15.18103046485695</v>
      </c>
      <c r="Q17" s="25">
        <f t="shared" si="3"/>
        <v>4.571577153457002</v>
      </c>
      <c r="R17" s="24">
        <f t="shared" si="4"/>
        <v>7.579726655699973</v>
      </c>
      <c r="S17" s="25">
        <f t="shared" si="5"/>
        <v>2.5768906622799896</v>
      </c>
      <c r="T17" s="38">
        <f t="shared" si="6"/>
        <v>7.99540201807056</v>
      </c>
    </row>
    <row r="18" spans="1:20" ht="14.25">
      <c r="A18" s="13"/>
      <c r="B18" s="273">
        <v>147</v>
      </c>
      <c r="C18" s="13">
        <v>14.7</v>
      </c>
      <c r="D18" s="13">
        <v>8.9</v>
      </c>
      <c r="E18" s="13">
        <v>5.6</v>
      </c>
      <c r="F18" s="13">
        <v>15.5</v>
      </c>
      <c r="G18" s="13">
        <v>8.2</v>
      </c>
      <c r="H18" s="13">
        <v>6.4</v>
      </c>
      <c r="I18" s="19">
        <v>3.63</v>
      </c>
      <c r="J18" s="20">
        <v>0.154</v>
      </c>
      <c r="K18" s="21">
        <v>0.528</v>
      </c>
      <c r="L18" s="21"/>
      <c r="M18" s="13">
        <f t="shared" si="0"/>
        <v>0.55902</v>
      </c>
      <c r="N18" s="22">
        <f t="shared" si="1"/>
        <v>2.0100000000000002</v>
      </c>
      <c r="O18" s="23">
        <v>0.4</v>
      </c>
      <c r="P18" s="24">
        <f t="shared" si="2"/>
        <v>17.52793955991606</v>
      </c>
      <c r="Q18" s="25">
        <f t="shared" si="3"/>
        <v>5.3676430566610325</v>
      </c>
      <c r="R18" s="24">
        <f t="shared" si="4"/>
        <v>8.830148251627513</v>
      </c>
      <c r="S18" s="25">
        <f t="shared" si="5"/>
        <v>2.9820593006510054</v>
      </c>
      <c r="T18" s="38">
        <f t="shared" si="6"/>
        <v>10.724766658074353</v>
      </c>
    </row>
    <row r="19" spans="1:20" ht="14.25">
      <c r="A19" s="13"/>
      <c r="B19" s="18" t="s">
        <v>47</v>
      </c>
      <c r="C19" s="13">
        <v>16.51</v>
      </c>
      <c r="D19" s="13">
        <v>10.16</v>
      </c>
      <c r="E19" s="13">
        <v>6.35</v>
      </c>
      <c r="F19" s="13">
        <v>17.4</v>
      </c>
      <c r="G19" s="13">
        <v>9.53</v>
      </c>
      <c r="H19" s="13">
        <v>7.11</v>
      </c>
      <c r="I19" s="19">
        <v>4.11</v>
      </c>
      <c r="J19" s="20">
        <v>0.192</v>
      </c>
      <c r="K19" s="21">
        <v>0.713</v>
      </c>
      <c r="L19" s="21"/>
      <c r="M19" s="13">
        <f t="shared" si="0"/>
        <v>0.78912</v>
      </c>
      <c r="N19" s="22">
        <f t="shared" si="1"/>
        <v>2.209</v>
      </c>
      <c r="O19" s="23">
        <v>0.4</v>
      </c>
      <c r="P19" s="24">
        <f t="shared" si="2"/>
        <v>19.77335447287482</v>
      </c>
      <c r="Q19" s="25">
        <f t="shared" si="3"/>
        <v>6.237512537849995</v>
      </c>
      <c r="R19" s="24">
        <f t="shared" si="4"/>
        <v>9.942920967512414</v>
      </c>
      <c r="S19" s="25">
        <f t="shared" si="5"/>
        <v>3.342168387004966</v>
      </c>
      <c r="T19" s="38">
        <f t="shared" si="6"/>
        <v>13.655356182000624</v>
      </c>
    </row>
    <row r="20" spans="1:20" ht="14.25">
      <c r="A20" s="13"/>
      <c r="B20" s="18" t="s">
        <v>48</v>
      </c>
      <c r="C20" s="13">
        <v>17.27</v>
      </c>
      <c r="D20" s="13">
        <v>9.65</v>
      </c>
      <c r="E20" s="13">
        <v>6.35</v>
      </c>
      <c r="F20" s="13">
        <v>18.03</v>
      </c>
      <c r="G20" s="13">
        <v>9.02</v>
      </c>
      <c r="H20" s="13">
        <v>7.11</v>
      </c>
      <c r="I20" s="19">
        <v>4.14</v>
      </c>
      <c r="J20" s="20">
        <v>0.232</v>
      </c>
      <c r="K20" s="21">
        <v>0.638</v>
      </c>
      <c r="L20" s="21"/>
      <c r="M20" s="13">
        <f t="shared" si="0"/>
        <v>0.96048</v>
      </c>
      <c r="N20" s="22">
        <f t="shared" si="1"/>
        <v>2.3230000000000004</v>
      </c>
      <c r="O20" s="23">
        <v>0.4</v>
      </c>
      <c r="P20" s="24">
        <f t="shared" si="2"/>
        <v>20.23804048101212</v>
      </c>
      <c r="Q20" s="25">
        <f t="shared" si="3"/>
        <v>5.900339564832691</v>
      </c>
      <c r="R20" s="24">
        <f t="shared" si="4"/>
        <v>9.773850458089715</v>
      </c>
      <c r="S20" s="25">
        <f t="shared" si="5"/>
        <v>3.388540183235886</v>
      </c>
      <c r="T20" s="38">
        <f t="shared" si="6"/>
        <v>13.912692466437525</v>
      </c>
    </row>
    <row r="21" spans="1:20" ht="14.25">
      <c r="A21" s="13"/>
      <c r="B21" s="18" t="s">
        <v>49</v>
      </c>
      <c r="C21" s="13">
        <v>20.32</v>
      </c>
      <c r="D21" s="13">
        <v>12.7</v>
      </c>
      <c r="E21" s="13">
        <v>6.35</v>
      </c>
      <c r="F21" s="13">
        <v>21.1</v>
      </c>
      <c r="G21" s="13">
        <v>12.07</v>
      </c>
      <c r="H21" s="13">
        <v>7.11</v>
      </c>
      <c r="I21" s="19">
        <v>5.09</v>
      </c>
      <c r="J21" s="20">
        <v>0.226</v>
      </c>
      <c r="K21" s="21">
        <v>1.14</v>
      </c>
      <c r="L21" s="21"/>
      <c r="M21" s="13">
        <f t="shared" si="0"/>
        <v>1.15034</v>
      </c>
      <c r="N21" s="22">
        <f t="shared" si="1"/>
        <v>2.325</v>
      </c>
      <c r="O21" s="23">
        <v>0.4</v>
      </c>
      <c r="P21" s="24">
        <f t="shared" si="2"/>
        <v>24.13064626368054</v>
      </c>
      <c r="Q21" s="25">
        <f t="shared" si="3"/>
        <v>7.887131692097538</v>
      </c>
      <c r="R21" s="24">
        <f t="shared" si="4"/>
        <v>10.7167572857915</v>
      </c>
      <c r="S21" s="25">
        <f t="shared" si="5"/>
        <v>3.7677029143166005</v>
      </c>
      <c r="T21" s="38">
        <f t="shared" si="6"/>
        <v>18.949061991161916</v>
      </c>
    </row>
    <row r="22" spans="1:20" ht="14.25">
      <c r="A22" s="13"/>
      <c r="B22" s="18" t="s">
        <v>50</v>
      </c>
      <c r="C22" s="13">
        <v>22.86</v>
      </c>
      <c r="D22" s="13">
        <v>13.97</v>
      </c>
      <c r="E22" s="13">
        <v>7.62</v>
      </c>
      <c r="F22" s="13">
        <v>23.62</v>
      </c>
      <c r="G22" s="13">
        <v>13.39</v>
      </c>
      <c r="H22" s="13">
        <v>8.38</v>
      </c>
      <c r="I22" s="19">
        <v>5.67</v>
      </c>
      <c r="J22" s="20">
        <v>0.331</v>
      </c>
      <c r="K22" s="21">
        <v>1.41</v>
      </c>
      <c r="L22" s="21"/>
      <c r="M22" s="13">
        <f t="shared" si="0"/>
        <v>1.87677</v>
      </c>
      <c r="N22" s="22">
        <f t="shared" si="1"/>
        <v>2.6990000000000003</v>
      </c>
      <c r="O22" s="23">
        <v>0.4</v>
      </c>
      <c r="P22" s="24">
        <f t="shared" si="2"/>
        <v>26.98502306389277</v>
      </c>
      <c r="Q22" s="25">
        <f t="shared" si="3"/>
        <v>8.77154757011045</v>
      </c>
      <c r="R22" s="24">
        <f t="shared" si="4"/>
        <v>12.37173774689116</v>
      </c>
      <c r="S22" s="25">
        <f t="shared" si="5"/>
        <v>4.295695098756464</v>
      </c>
      <c r="T22" s="38">
        <f t="shared" si="6"/>
        <v>24.12732558550497</v>
      </c>
    </row>
    <row r="23" spans="1:20" ht="14.25">
      <c r="A23" s="13"/>
      <c r="B23" s="18" t="s">
        <v>51</v>
      </c>
      <c r="C23" s="13">
        <v>23.57</v>
      </c>
      <c r="D23" s="13">
        <v>14.4</v>
      </c>
      <c r="E23" s="13">
        <v>8.89</v>
      </c>
      <c r="F23" s="13">
        <v>24.3</v>
      </c>
      <c r="G23" s="13">
        <v>13.77</v>
      </c>
      <c r="H23" s="13">
        <v>9.7</v>
      </c>
      <c r="I23" s="19">
        <v>5.88</v>
      </c>
      <c r="J23" s="20">
        <v>0.388</v>
      </c>
      <c r="K23" s="21">
        <v>1.49</v>
      </c>
      <c r="L23" s="21"/>
      <c r="M23" s="13">
        <f t="shared" si="0"/>
        <v>2.28144</v>
      </c>
      <c r="N23" s="22">
        <f t="shared" si="1"/>
        <v>2.9930000000000003</v>
      </c>
      <c r="O23" s="23">
        <v>0.4</v>
      </c>
      <c r="P23" s="24">
        <f t="shared" si="2"/>
        <v>27.758498177392266</v>
      </c>
      <c r="Q23" s="25">
        <f t="shared" si="3"/>
        <v>9.016952894382714</v>
      </c>
      <c r="R23" s="24">
        <f t="shared" si="4"/>
        <v>13.805772641504774</v>
      </c>
      <c r="S23" s="25">
        <f t="shared" si="5"/>
        <v>4.63530905660191</v>
      </c>
      <c r="T23" s="38">
        <f t="shared" si="6"/>
        <v>26.776670912946912</v>
      </c>
    </row>
    <row r="24" spans="1:20" ht="14.25">
      <c r="A24" s="13"/>
      <c r="B24" s="18" t="s">
        <v>892</v>
      </c>
      <c r="C24" s="13">
        <v>23.57</v>
      </c>
      <c r="D24" s="13">
        <v>14.4</v>
      </c>
      <c r="E24" s="13">
        <v>14</v>
      </c>
      <c r="F24" s="13">
        <v>24.3</v>
      </c>
      <c r="G24" s="13">
        <v>13.77</v>
      </c>
      <c r="H24" s="13">
        <v>14.81</v>
      </c>
      <c r="I24" s="19">
        <v>5.88</v>
      </c>
      <c r="J24" s="20">
        <v>0.611</v>
      </c>
      <c r="K24" s="21">
        <v>1.49</v>
      </c>
      <c r="L24" s="21"/>
      <c r="M24" s="13">
        <f>I24*J24</f>
        <v>3.5926799999999997</v>
      </c>
      <c r="N24" s="22">
        <f>0.1*((F24-G24)+H24*2)</f>
        <v>4.015000000000001</v>
      </c>
      <c r="O24" s="23">
        <v>0.4</v>
      </c>
      <c r="P24" s="24">
        <f>10.5*SQRT((4*K24*O24/0.7+PI()*(F24*0.1)^2)/PI())</f>
        <v>27.758498177392266</v>
      </c>
      <c r="Q24" s="25">
        <f>SQRT((1-O24/0.7)*K24*100*4/PI())</f>
        <v>9.016952894382714</v>
      </c>
      <c r="R24" s="24">
        <f>(H24+0.5*((G24-Q24)+(P24-F24)))</f>
        <v>18.915772641504777</v>
      </c>
      <c r="S24" s="25">
        <f aca="true" t="shared" si="7" ref="S24:S29">0.1*((P24-Q24)+R24*2)</f>
        <v>5.65730905660191</v>
      </c>
      <c r="T24" s="38">
        <f>(PI()*(P24^2-Q24^2)/2+R24*PI()*(P24+Q24))*0.01</f>
        <v>32.68043209453536</v>
      </c>
    </row>
    <row r="25" spans="1:20" ht="14.25">
      <c r="A25" s="13"/>
      <c r="B25" s="273">
        <v>252</v>
      </c>
      <c r="C25" s="13">
        <v>25.2</v>
      </c>
      <c r="D25" s="13">
        <v>14.6</v>
      </c>
      <c r="E25" s="13">
        <v>10</v>
      </c>
      <c r="F25" s="13">
        <v>26</v>
      </c>
      <c r="G25" s="13">
        <v>13.9</v>
      </c>
      <c r="H25" s="13">
        <v>10.8</v>
      </c>
      <c r="I25" s="19">
        <v>6.1</v>
      </c>
      <c r="J25" s="20">
        <v>0.504</v>
      </c>
      <c r="K25" s="21">
        <v>1.52</v>
      </c>
      <c r="L25" s="21"/>
      <c r="M25" s="13">
        <f>I25*J25</f>
        <v>3.0744</v>
      </c>
      <c r="N25" s="22">
        <f>0.1*((F25-G25)+H25*2)</f>
        <v>3.3700000000000006</v>
      </c>
      <c r="O25" s="23">
        <v>0.4</v>
      </c>
      <c r="P25" s="24">
        <f>10.5*SQRT((4*K25*O25/0.7+PI()*(F25*0.1)^2)/PI())</f>
        <v>29.448521504548225</v>
      </c>
      <c r="Q25" s="25">
        <f>SQRT((1-O25/0.7)*K25*100*4/PI())</f>
        <v>9.107275211133084</v>
      </c>
      <c r="R25" s="24">
        <f>(H25+0.5*((G25-Q25)+(P25-F25)))</f>
        <v>14.920623146707571</v>
      </c>
      <c r="S25" s="25">
        <f t="shared" si="7"/>
        <v>5.018249258683028</v>
      </c>
      <c r="T25" s="38">
        <f>(PI()*(P25^2-Q25^2)/2+R25*PI()*(P25+Q25))*0.01</f>
        <v>30.392175468701172</v>
      </c>
    </row>
    <row r="26" spans="1:20" ht="14.25">
      <c r="A26" s="13"/>
      <c r="B26" s="18" t="s">
        <v>52</v>
      </c>
      <c r="C26" s="13">
        <v>26.92</v>
      </c>
      <c r="D26" s="13">
        <v>14.73</v>
      </c>
      <c r="E26" s="13">
        <v>11.18</v>
      </c>
      <c r="F26" s="13">
        <v>27.7</v>
      </c>
      <c r="G26" s="13">
        <v>14.1</v>
      </c>
      <c r="H26" s="13">
        <v>11.99</v>
      </c>
      <c r="I26" s="19">
        <v>6.35</v>
      </c>
      <c r="J26" s="20">
        <v>0.654</v>
      </c>
      <c r="K26" s="21">
        <v>1.56</v>
      </c>
      <c r="L26" s="21"/>
      <c r="M26" s="13">
        <f t="shared" si="0"/>
        <v>4.1529</v>
      </c>
      <c r="N26" s="22">
        <f t="shared" si="1"/>
        <v>3.758</v>
      </c>
      <c r="O26" s="23">
        <v>0.4</v>
      </c>
      <c r="P26" s="24">
        <f t="shared" si="2"/>
        <v>31.1620154588334</v>
      </c>
      <c r="Q26" s="25">
        <f t="shared" si="3"/>
        <v>9.226329613325241</v>
      </c>
      <c r="R26" s="24">
        <f t="shared" si="4"/>
        <v>16.15784292275408</v>
      </c>
      <c r="S26" s="25">
        <f t="shared" si="7"/>
        <v>5.425137169101633</v>
      </c>
      <c r="T26" s="38">
        <f t="shared" si="6"/>
        <v>34.41808149228456</v>
      </c>
    </row>
    <row r="27" spans="1:20" ht="14.25">
      <c r="A27" s="13"/>
      <c r="B27" s="34" t="s">
        <v>87</v>
      </c>
      <c r="C27" s="13">
        <v>26.92</v>
      </c>
      <c r="D27" s="13">
        <v>14.73</v>
      </c>
      <c r="E27" s="13">
        <v>14</v>
      </c>
      <c r="F27" s="13">
        <v>27.7</v>
      </c>
      <c r="G27" s="13">
        <v>14.1</v>
      </c>
      <c r="H27" s="13">
        <v>15</v>
      </c>
      <c r="I27" s="19">
        <v>6.35</v>
      </c>
      <c r="J27" s="20">
        <v>0.819</v>
      </c>
      <c r="K27" s="21">
        <v>1.56</v>
      </c>
      <c r="L27" s="21"/>
      <c r="M27" s="13">
        <f t="shared" si="0"/>
        <v>5.2006499999999996</v>
      </c>
      <c r="N27" s="22">
        <f t="shared" si="1"/>
        <v>4.36</v>
      </c>
      <c r="O27" s="23">
        <v>0.4</v>
      </c>
      <c r="P27" s="24">
        <f t="shared" si="2"/>
        <v>31.1620154588334</v>
      </c>
      <c r="Q27" s="25">
        <f t="shared" si="3"/>
        <v>9.226329613325241</v>
      </c>
      <c r="R27" s="24">
        <f t="shared" si="4"/>
        <v>19.16784292275408</v>
      </c>
      <c r="S27" s="25">
        <f t="shared" si="7"/>
        <v>6.027137169101632</v>
      </c>
      <c r="T27" s="38">
        <f>(PI()*(P27^2-Q27^2)/2+R27*PI()*(P27+Q27))*0.01</f>
        <v>38.237281710181776</v>
      </c>
    </row>
    <row r="28" spans="1:20" ht="14.25">
      <c r="A28" s="13"/>
      <c r="B28" s="34" t="s">
        <v>88</v>
      </c>
      <c r="C28" s="13">
        <v>26.92</v>
      </c>
      <c r="D28" s="13">
        <v>14.73</v>
      </c>
      <c r="E28" s="30">
        <v>18</v>
      </c>
      <c r="F28" s="13">
        <v>27.7</v>
      </c>
      <c r="G28" s="13">
        <v>14.1</v>
      </c>
      <c r="H28" s="30">
        <v>19</v>
      </c>
      <c r="I28" s="19">
        <v>6.35</v>
      </c>
      <c r="J28" s="20">
        <v>1.052</v>
      </c>
      <c r="K28" s="21">
        <v>1.56</v>
      </c>
      <c r="L28" s="21"/>
      <c r="M28" s="13">
        <f t="shared" si="0"/>
        <v>6.6802</v>
      </c>
      <c r="N28" s="22">
        <f>0.1*((F28-G28)+H28*2)</f>
        <v>5.16</v>
      </c>
      <c r="O28" s="23">
        <v>0.4</v>
      </c>
      <c r="P28" s="24">
        <f>10.5*SQRT((4*K28*O28/0.7+PI()*(F28*0.1)^2)/PI())</f>
        <v>31.1620154588334</v>
      </c>
      <c r="Q28" s="25">
        <f>SQRT((1-O28/0.7)*K28*100*4/PI())</f>
        <v>9.226329613325241</v>
      </c>
      <c r="R28" s="24">
        <f>(H28+0.5*((G28-Q28)+(P28-F28)))</f>
        <v>23.16784292275408</v>
      </c>
      <c r="S28" s="25">
        <f t="shared" si="7"/>
        <v>6.827137169101633</v>
      </c>
      <c r="T28" s="38">
        <f>(PI()*(P28^2-Q28^2)/2+R28*PI()*(P28+Q28))*0.01</f>
        <v>43.312630836955506</v>
      </c>
    </row>
    <row r="29" spans="1:20" ht="14.25">
      <c r="A29" s="13"/>
      <c r="B29" s="274" t="s">
        <v>1271</v>
      </c>
      <c r="C29" s="13">
        <v>30</v>
      </c>
      <c r="D29" s="13">
        <v>17.4</v>
      </c>
      <c r="E29" s="30">
        <v>10.9</v>
      </c>
      <c r="F29" s="13">
        <v>30.8</v>
      </c>
      <c r="G29" s="13">
        <v>16.7</v>
      </c>
      <c r="H29" s="30">
        <v>11.8</v>
      </c>
      <c r="I29" s="19">
        <v>7.27</v>
      </c>
      <c r="J29" s="20">
        <v>0.652</v>
      </c>
      <c r="K29" s="21">
        <v>2.19</v>
      </c>
      <c r="L29" s="21"/>
      <c r="M29" s="13">
        <f t="shared" si="0"/>
        <v>4.74004</v>
      </c>
      <c r="N29" s="22">
        <f>0.1*((F29-G29)+H29*2)</f>
        <v>3.7700000000000005</v>
      </c>
      <c r="O29" s="23">
        <v>0.4</v>
      </c>
      <c r="P29" s="24">
        <f>10.5*SQRT((4*K29*O29/0.7+PI()*(F29*0.1)^2)/PI())</f>
        <v>34.9506002807836</v>
      </c>
      <c r="Q29" s="25">
        <f>SQRT((1-O29/0.7)*K29*100*4/PI())</f>
        <v>10.931725657075907</v>
      </c>
      <c r="R29" s="24">
        <f>(H29+0.5*((G29-Q29)+(P29-F29)))</f>
        <v>16.759437311853844</v>
      </c>
      <c r="S29" s="25">
        <f t="shared" si="7"/>
        <v>5.753774924741538</v>
      </c>
      <c r="T29" s="38">
        <f>(PI()*(P29^2-Q29^2)/2+R29*PI()*(P29+Q29))*0.01</f>
        <v>41.46848526056207</v>
      </c>
    </row>
    <row r="30" spans="1:20" ht="14.25">
      <c r="A30" s="13"/>
      <c r="B30" s="18" t="s">
        <v>53</v>
      </c>
      <c r="C30" s="13">
        <v>33.02</v>
      </c>
      <c r="D30" s="13">
        <v>19.94</v>
      </c>
      <c r="E30" s="13">
        <v>10.67</v>
      </c>
      <c r="F30" s="13">
        <v>33.83</v>
      </c>
      <c r="G30" s="13">
        <v>19.3</v>
      </c>
      <c r="H30" s="13">
        <v>11.61</v>
      </c>
      <c r="I30" s="19">
        <v>8.15</v>
      </c>
      <c r="J30" s="20">
        <v>0.672</v>
      </c>
      <c r="K30" s="21">
        <v>2.93</v>
      </c>
      <c r="L30" s="21"/>
      <c r="M30" s="13">
        <f t="shared" si="0"/>
        <v>5.476800000000001</v>
      </c>
      <c r="N30" s="22">
        <f t="shared" si="1"/>
        <v>3.7750000000000004</v>
      </c>
      <c r="O30" s="23">
        <v>0.4</v>
      </c>
      <c r="P30" s="24">
        <f t="shared" si="2"/>
        <v>38.68855450663237</v>
      </c>
      <c r="Q30" s="25">
        <f t="shared" si="3"/>
        <v>12.644465530263812</v>
      </c>
      <c r="R30" s="24">
        <f t="shared" si="4"/>
        <v>17.36704448818428</v>
      </c>
      <c r="S30" s="25">
        <f t="shared" si="5"/>
        <v>6.077817795273713</v>
      </c>
      <c r="T30" s="38">
        <f t="shared" si="6"/>
        <v>49.00770541654595</v>
      </c>
    </row>
    <row r="31" spans="1:20" ht="14.25">
      <c r="A31" s="13"/>
      <c r="B31" s="34" t="s">
        <v>89</v>
      </c>
      <c r="C31" s="13">
        <v>33.02</v>
      </c>
      <c r="D31" s="13">
        <v>19.94</v>
      </c>
      <c r="E31" s="13">
        <v>14</v>
      </c>
      <c r="F31" s="13">
        <v>33.83</v>
      </c>
      <c r="G31" s="13">
        <v>19.3</v>
      </c>
      <c r="H31" s="13">
        <v>15</v>
      </c>
      <c r="I31" s="19">
        <v>8.15</v>
      </c>
      <c r="J31" s="20">
        <v>0.8817</v>
      </c>
      <c r="K31" s="21">
        <v>2.93</v>
      </c>
      <c r="L31" s="21"/>
      <c r="M31" s="13">
        <f>I31*J31</f>
        <v>7.185855000000001</v>
      </c>
      <c r="N31" s="22">
        <f>0.1*((F31-G31)+H31*2)</f>
        <v>4.453</v>
      </c>
      <c r="O31" s="23">
        <v>0.4</v>
      </c>
      <c r="P31" s="24">
        <f>10.5*SQRT((4*K31*O31/0.7+PI()*(F31*0.1)^2)/PI())</f>
        <v>38.68855450663237</v>
      </c>
      <c r="Q31" s="25">
        <f>SQRT((1-O31/0.7)*K31*100*4/PI())</f>
        <v>12.644465530263812</v>
      </c>
      <c r="R31" s="24">
        <f>(H31+0.5*((G31-Q31)+(P31-F31)))</f>
        <v>20.75704448818428</v>
      </c>
      <c r="S31" s="25">
        <f>0.1*((P31-Q31)+R31*2)</f>
        <v>6.755817795273713</v>
      </c>
      <c r="T31" s="38">
        <f>(PI()*(P31^2-Q31^2)/2+R31*PI()*(P31+Q31))*0.01</f>
        <v>54.47467158625519</v>
      </c>
    </row>
    <row r="32" spans="1:20" ht="14.25">
      <c r="A32" s="13"/>
      <c r="B32" s="34" t="s">
        <v>90</v>
      </c>
      <c r="C32" s="13">
        <v>33.02</v>
      </c>
      <c r="D32" s="13">
        <v>19.94</v>
      </c>
      <c r="E32" s="30">
        <v>18</v>
      </c>
      <c r="F32" s="13">
        <v>33.83</v>
      </c>
      <c r="G32" s="13">
        <v>19.3</v>
      </c>
      <c r="H32" s="30">
        <v>19</v>
      </c>
      <c r="I32" s="19">
        <v>8.15</v>
      </c>
      <c r="J32" s="20">
        <v>1.133</v>
      </c>
      <c r="K32" s="21">
        <v>2.93</v>
      </c>
      <c r="L32" s="21"/>
      <c r="M32" s="13">
        <f t="shared" si="0"/>
        <v>9.23395</v>
      </c>
      <c r="N32" s="22">
        <f>0.1*((F32-G32)+H32*2)</f>
        <v>5.253</v>
      </c>
      <c r="O32" s="23">
        <v>0.4</v>
      </c>
      <c r="P32" s="24">
        <f>10.5*SQRT((4*K32*O32/0.7+PI()*(F32*0.1)^2)/PI())</f>
        <v>38.68855450663237</v>
      </c>
      <c r="Q32" s="25">
        <f>SQRT((1-O32/0.7)*K32*100*4/PI())</f>
        <v>12.644465530263812</v>
      </c>
      <c r="R32" s="24">
        <f>(H32+0.5*((G32-Q32)+(P32-F32)))</f>
        <v>24.75704448818428</v>
      </c>
      <c r="S32" s="25">
        <f>0.1*((P32-Q32)+R32*2)</f>
        <v>7.555817795273713</v>
      </c>
      <c r="T32" s="38">
        <f>(PI()*(P32^2-Q32^2)/2+R32*PI()*(P32+Q32))*0.01</f>
        <v>60.92536913163482</v>
      </c>
    </row>
    <row r="33" spans="1:20" ht="14.25">
      <c r="A33" s="13"/>
      <c r="B33" s="35" t="s">
        <v>54</v>
      </c>
      <c r="C33" s="13">
        <v>34.29</v>
      </c>
      <c r="D33" s="13">
        <v>23.37</v>
      </c>
      <c r="E33" s="13">
        <v>8.89</v>
      </c>
      <c r="F33" s="13">
        <v>35.2</v>
      </c>
      <c r="G33" s="13">
        <v>22.6</v>
      </c>
      <c r="H33" s="13">
        <v>9.83</v>
      </c>
      <c r="I33" s="19">
        <v>8.95</v>
      </c>
      <c r="J33" s="20">
        <v>0.454</v>
      </c>
      <c r="K33" s="21">
        <v>4.01</v>
      </c>
      <c r="L33" s="21"/>
      <c r="M33" s="13">
        <f t="shared" si="0"/>
        <v>4.0633</v>
      </c>
      <c r="N33" s="22">
        <f t="shared" si="1"/>
        <v>3.226000000000001</v>
      </c>
      <c r="O33" s="23">
        <v>0.4</v>
      </c>
      <c r="P33" s="24">
        <f t="shared" si="2"/>
        <v>41.0816273556251</v>
      </c>
      <c r="Q33" s="25">
        <f t="shared" si="3"/>
        <v>14.792407185137732</v>
      </c>
      <c r="R33" s="24">
        <f t="shared" si="4"/>
        <v>16.674610085243685</v>
      </c>
      <c r="S33" s="25">
        <f t="shared" si="5"/>
        <v>5.963844034097474</v>
      </c>
      <c r="T33" s="38">
        <f t="shared" si="6"/>
        <v>52.342707848615575</v>
      </c>
    </row>
    <row r="34" spans="1:20" ht="14.25">
      <c r="A34" s="13"/>
      <c r="B34" s="35" t="s">
        <v>55</v>
      </c>
      <c r="C34" s="13">
        <v>35.81</v>
      </c>
      <c r="D34" s="13">
        <v>22.35</v>
      </c>
      <c r="E34" s="13">
        <v>10.46</v>
      </c>
      <c r="F34" s="13">
        <v>36.7</v>
      </c>
      <c r="G34" s="13">
        <v>21.5</v>
      </c>
      <c r="H34" s="13">
        <v>11.28</v>
      </c>
      <c r="I34" s="19">
        <v>8.98</v>
      </c>
      <c r="J34" s="20">
        <v>0.678</v>
      </c>
      <c r="K34" s="21">
        <v>3.64</v>
      </c>
      <c r="L34" s="21"/>
      <c r="M34" s="13">
        <f t="shared" si="0"/>
        <v>6.08844</v>
      </c>
      <c r="N34" s="22">
        <f t="shared" si="1"/>
        <v>3.7760000000000007</v>
      </c>
      <c r="O34" s="23">
        <v>0.4</v>
      </c>
      <c r="P34" s="24">
        <f t="shared" si="2"/>
        <v>42.15359435918446</v>
      </c>
      <c r="Q34" s="25">
        <f t="shared" si="3"/>
        <v>14.093451279891854</v>
      </c>
      <c r="R34" s="24">
        <f t="shared" si="4"/>
        <v>17.7100715396463</v>
      </c>
      <c r="S34" s="25">
        <f t="shared" si="5"/>
        <v>6.348028615858521</v>
      </c>
      <c r="T34" s="38">
        <f t="shared" si="6"/>
        <v>56.08651675182233</v>
      </c>
    </row>
    <row r="35" spans="1:20" ht="14.25">
      <c r="A35" s="13"/>
      <c r="B35" s="35" t="s">
        <v>882</v>
      </c>
      <c r="C35" s="13">
        <v>35.81</v>
      </c>
      <c r="D35" s="13">
        <v>22.35</v>
      </c>
      <c r="E35" s="13">
        <v>14</v>
      </c>
      <c r="F35" s="13">
        <v>36.7</v>
      </c>
      <c r="G35" s="13">
        <v>21.5</v>
      </c>
      <c r="H35" s="13">
        <v>15</v>
      </c>
      <c r="I35" s="19">
        <v>8.98</v>
      </c>
      <c r="J35" s="20">
        <v>0.9074</v>
      </c>
      <c r="K35" s="21">
        <v>3.64</v>
      </c>
      <c r="L35" s="21"/>
      <c r="M35" s="13">
        <f>I35*J35</f>
        <v>8.148452</v>
      </c>
      <c r="N35" s="22">
        <f>0.1*((F35-G35)+H35*2)</f>
        <v>4.5200000000000005</v>
      </c>
      <c r="O35" s="23">
        <v>0.4</v>
      </c>
      <c r="P35" s="24">
        <f>10.5*SQRT((4*K35*O35/0.7+PI()*(F35*0.1)^2)/PI())</f>
        <v>42.15359435918446</v>
      </c>
      <c r="Q35" s="25">
        <f>SQRT((1-O35/0.7)*K35*100*4/PI())</f>
        <v>14.093451279891854</v>
      </c>
      <c r="R35" s="24">
        <f>(H35+0.5*((G35-Q35)+(P35-F35)))</f>
        <v>21.430071539646303</v>
      </c>
      <c r="S35" s="25">
        <f>0.1*((P35-Q35)+R35*2)</f>
        <v>7.0920286158585215</v>
      </c>
      <c r="T35" s="38">
        <f>(PI()*(P35^2-Q35^2)/2+R35*PI()*(P35+Q35))*0.01</f>
        <v>62.659954111432015</v>
      </c>
    </row>
    <row r="36" spans="1:20" ht="14.25">
      <c r="A36" s="13"/>
      <c r="B36" s="274" t="s">
        <v>1307</v>
      </c>
      <c r="C36" s="13">
        <v>37.8</v>
      </c>
      <c r="D36" s="13">
        <v>23.2</v>
      </c>
      <c r="E36" s="13">
        <v>12.5</v>
      </c>
      <c r="F36" s="13">
        <v>38.7</v>
      </c>
      <c r="G36" s="13">
        <v>22.3</v>
      </c>
      <c r="H36" s="13">
        <v>13.4</v>
      </c>
      <c r="I36" s="19">
        <v>9.4</v>
      </c>
      <c r="J36" s="20">
        <v>0.867</v>
      </c>
      <c r="K36" s="21">
        <v>3.91</v>
      </c>
      <c r="L36" s="21"/>
      <c r="M36" s="13">
        <f>I36*J36</f>
        <v>8.1498</v>
      </c>
      <c r="N36" s="22">
        <f>0.1*((F36-G36)+H36*2)</f>
        <v>4.32</v>
      </c>
      <c r="O36" s="23">
        <v>0.4</v>
      </c>
      <c r="P36" s="24">
        <f>10.5*SQRT((4*K36*O36/0.7+PI()*(F36*0.1)^2)/PI())</f>
        <v>44.3265193992785</v>
      </c>
      <c r="Q36" s="25">
        <f>SQRT((1-O36/0.7)*K36*100*4/PI())</f>
        <v>14.606798739796018</v>
      </c>
      <c r="R36" s="24">
        <f>(H36+0.5*((G36-Q36)+(P36-F36)))</f>
        <v>20.05986032974124</v>
      </c>
      <c r="S36" s="25">
        <f>0.1*((P36-Q36)+R36*2)</f>
        <v>6.9839441318964965</v>
      </c>
      <c r="T36" s="38">
        <f>(PI()*(P36^2-Q36^2)/2+R36*PI()*(P36+Q36))*0.01</f>
        <v>64.65193499408473</v>
      </c>
    </row>
    <row r="37" spans="1:20" ht="14.25">
      <c r="A37" s="13"/>
      <c r="B37" s="35" t="s">
        <v>56</v>
      </c>
      <c r="C37" s="13">
        <v>39.88</v>
      </c>
      <c r="D37" s="13">
        <v>24.13</v>
      </c>
      <c r="E37" s="13">
        <v>14.48</v>
      </c>
      <c r="F37" s="13">
        <v>40.7</v>
      </c>
      <c r="G37" s="13">
        <v>23.3</v>
      </c>
      <c r="H37" s="13">
        <v>15.37</v>
      </c>
      <c r="I37" s="19">
        <v>9.84</v>
      </c>
      <c r="J37" s="20">
        <v>1.072</v>
      </c>
      <c r="K37" s="21">
        <v>4.27</v>
      </c>
      <c r="L37" s="21"/>
      <c r="M37" s="13">
        <f t="shared" si="0"/>
        <v>10.54848</v>
      </c>
      <c r="N37" s="22">
        <f t="shared" si="1"/>
        <v>4.814</v>
      </c>
      <c r="O37" s="23">
        <v>0.4</v>
      </c>
      <c r="P37" s="24">
        <f t="shared" si="2"/>
        <v>46.570316671987605</v>
      </c>
      <c r="Q37" s="25">
        <f t="shared" si="3"/>
        <v>15.264430440947828</v>
      </c>
      <c r="R37" s="24">
        <f t="shared" si="4"/>
        <v>22.322943115519887</v>
      </c>
      <c r="S37" s="25">
        <f t="shared" si="5"/>
        <v>7.595177246207957</v>
      </c>
      <c r="T37" s="38">
        <f t="shared" si="6"/>
        <v>73.77179985324409</v>
      </c>
    </row>
    <row r="38" spans="1:20" ht="14.25">
      <c r="A38" s="13"/>
      <c r="B38" s="274" t="s">
        <v>1277</v>
      </c>
      <c r="C38" s="13">
        <v>43.4</v>
      </c>
      <c r="D38" s="13">
        <v>26.4</v>
      </c>
      <c r="E38" s="13">
        <v>16.2</v>
      </c>
      <c r="F38" s="13">
        <v>44.3</v>
      </c>
      <c r="G38" s="13">
        <v>25.5</v>
      </c>
      <c r="H38" s="13">
        <v>17.1</v>
      </c>
      <c r="I38" s="19">
        <v>10.74</v>
      </c>
      <c r="J38" s="20">
        <v>1.308</v>
      </c>
      <c r="K38" s="21">
        <v>5.11</v>
      </c>
      <c r="L38" s="21"/>
      <c r="M38" s="13">
        <f t="shared" si="0"/>
        <v>14.047920000000001</v>
      </c>
      <c r="N38" s="22">
        <f t="shared" si="1"/>
        <v>5.300000000000001</v>
      </c>
      <c r="O38" s="23">
        <v>0.4</v>
      </c>
      <c r="P38" s="24">
        <f t="shared" si="2"/>
        <v>50.73006240521089</v>
      </c>
      <c r="Q38" s="25">
        <f t="shared" si="3"/>
        <v>16.698486766680407</v>
      </c>
      <c r="R38" s="24">
        <f t="shared" si="4"/>
        <v>24.715787819265245</v>
      </c>
      <c r="S38" s="25">
        <f t="shared" si="5"/>
        <v>8.346315127706097</v>
      </c>
      <c r="T38" s="38">
        <f t="shared" si="6"/>
        <v>88.40126311183502</v>
      </c>
    </row>
    <row r="39" spans="1:20" ht="14.25">
      <c r="A39" s="13"/>
      <c r="B39" s="35" t="s">
        <v>57</v>
      </c>
      <c r="C39" s="13">
        <v>46.74</v>
      </c>
      <c r="D39" s="13">
        <v>24.13</v>
      </c>
      <c r="E39" s="13">
        <v>18.03</v>
      </c>
      <c r="F39" s="13">
        <v>47.6</v>
      </c>
      <c r="G39" s="13">
        <v>23.3</v>
      </c>
      <c r="H39" s="13">
        <v>18.92</v>
      </c>
      <c r="I39" s="19">
        <v>10.74</v>
      </c>
      <c r="J39" s="20">
        <v>1.99</v>
      </c>
      <c r="K39" s="21">
        <v>4.27</v>
      </c>
      <c r="L39" s="21"/>
      <c r="M39" s="13">
        <f t="shared" si="0"/>
        <v>21.372600000000002</v>
      </c>
      <c r="N39" s="22">
        <f t="shared" si="1"/>
        <v>6.214</v>
      </c>
      <c r="O39" s="23">
        <v>0.4</v>
      </c>
      <c r="P39" s="24">
        <f t="shared" si="2"/>
        <v>53.296478025561946</v>
      </c>
      <c r="Q39" s="25">
        <f t="shared" si="3"/>
        <v>15.264430440947828</v>
      </c>
      <c r="R39" s="24">
        <f t="shared" si="4"/>
        <v>25.78602379230706</v>
      </c>
      <c r="S39" s="25">
        <f t="shared" si="5"/>
        <v>8.960409516922823</v>
      </c>
      <c r="T39" s="38">
        <f t="shared" si="6"/>
        <v>96.49933027173952</v>
      </c>
    </row>
    <row r="40" spans="1:20" ht="14.25">
      <c r="A40" s="13"/>
      <c r="B40" s="35" t="s">
        <v>58</v>
      </c>
      <c r="C40" s="13">
        <v>46.74</v>
      </c>
      <c r="D40" s="13">
        <v>28.7</v>
      </c>
      <c r="E40" s="13">
        <v>15.24</v>
      </c>
      <c r="F40" s="13">
        <v>47.6</v>
      </c>
      <c r="G40" s="13">
        <v>27.9</v>
      </c>
      <c r="H40" s="13">
        <v>16.13</v>
      </c>
      <c r="I40" s="19">
        <v>11.63</v>
      </c>
      <c r="J40" s="20">
        <v>1.34</v>
      </c>
      <c r="K40" s="21">
        <v>6.11</v>
      </c>
      <c r="L40" s="21"/>
      <c r="M40" s="13">
        <f t="shared" si="0"/>
        <v>15.584200000000003</v>
      </c>
      <c r="N40" s="22">
        <f t="shared" si="1"/>
        <v>5.196000000000001</v>
      </c>
      <c r="O40" s="23">
        <v>0.4</v>
      </c>
      <c r="P40" s="24">
        <f t="shared" si="2"/>
        <v>54.66359389900107</v>
      </c>
      <c r="Q40" s="25">
        <f t="shared" si="3"/>
        <v>18.2594323393987</v>
      </c>
      <c r="R40" s="24">
        <f t="shared" si="4"/>
        <v>24.482080779801183</v>
      </c>
      <c r="S40" s="25">
        <f t="shared" si="5"/>
        <v>8.536832311920476</v>
      </c>
      <c r="T40" s="38">
        <f t="shared" si="6"/>
        <v>97.78704239106617</v>
      </c>
    </row>
    <row r="41" spans="1:20" ht="14.25">
      <c r="A41" s="13"/>
      <c r="B41" s="274" t="s">
        <v>1308</v>
      </c>
      <c r="C41" s="13">
        <v>48.8</v>
      </c>
      <c r="D41" s="13">
        <v>27.9</v>
      </c>
      <c r="E41" s="13">
        <v>15.8</v>
      </c>
      <c r="F41" s="13">
        <v>49.7</v>
      </c>
      <c r="G41" s="13">
        <v>27</v>
      </c>
      <c r="H41" s="13">
        <v>16.7</v>
      </c>
      <c r="I41" s="19">
        <v>11.74</v>
      </c>
      <c r="J41" s="20">
        <v>1.569</v>
      </c>
      <c r="K41" s="21">
        <v>5.73</v>
      </c>
      <c r="L41" s="21"/>
      <c r="M41" s="13">
        <f t="shared" si="0"/>
        <v>18.42006</v>
      </c>
      <c r="N41" s="22">
        <f t="shared" si="1"/>
        <v>5.61</v>
      </c>
      <c r="O41" s="23">
        <v>0.4</v>
      </c>
      <c r="P41" s="24">
        <f t="shared" si="2"/>
        <v>56.417204541291724</v>
      </c>
      <c r="Q41" s="25">
        <f t="shared" si="3"/>
        <v>17.68251265839358</v>
      </c>
      <c r="R41" s="24">
        <f t="shared" si="4"/>
        <v>24.717345941449068</v>
      </c>
      <c r="S41" s="25">
        <f t="shared" si="5"/>
        <v>8.816938376579628</v>
      </c>
      <c r="T41" s="38">
        <f t="shared" si="6"/>
        <v>102.62525115138455</v>
      </c>
    </row>
    <row r="42" spans="1:20" ht="14.25">
      <c r="A42" s="13"/>
      <c r="B42" s="35" t="s">
        <v>59</v>
      </c>
      <c r="C42" s="13">
        <v>50.8</v>
      </c>
      <c r="D42" s="13">
        <v>31.75</v>
      </c>
      <c r="E42" s="13">
        <v>13.46</v>
      </c>
      <c r="F42" s="13">
        <v>51.7</v>
      </c>
      <c r="G42" s="13">
        <v>30.9</v>
      </c>
      <c r="H42" s="13">
        <v>14.35</v>
      </c>
      <c r="I42" s="19">
        <v>12.73</v>
      </c>
      <c r="J42" s="20">
        <v>1.25</v>
      </c>
      <c r="K42" s="21">
        <v>7.5</v>
      </c>
      <c r="L42" s="21"/>
      <c r="M42" s="13">
        <f t="shared" si="0"/>
        <v>15.912500000000001</v>
      </c>
      <c r="N42" s="22">
        <f t="shared" si="1"/>
        <v>4.95</v>
      </c>
      <c r="O42" s="23">
        <v>0.4</v>
      </c>
      <c r="P42" s="24">
        <f t="shared" si="2"/>
        <v>59.569009643331874</v>
      </c>
      <c r="Q42" s="25">
        <f t="shared" si="3"/>
        <v>20.230065940342058</v>
      </c>
      <c r="R42" s="24">
        <f t="shared" si="4"/>
        <v>23.619471851494907</v>
      </c>
      <c r="S42" s="25">
        <f t="shared" si="5"/>
        <v>8.657788740597963</v>
      </c>
      <c r="T42" s="38">
        <f t="shared" si="6"/>
        <v>108.52373238881196</v>
      </c>
    </row>
    <row r="43" spans="1:20" ht="14.25">
      <c r="A43" s="13"/>
      <c r="B43" s="274" t="s">
        <v>1309</v>
      </c>
      <c r="C43" s="13">
        <v>54</v>
      </c>
      <c r="D43" s="13">
        <v>29</v>
      </c>
      <c r="E43" s="13">
        <v>14.4</v>
      </c>
      <c r="F43" s="13">
        <v>54.9</v>
      </c>
      <c r="G43" s="13">
        <v>28.1</v>
      </c>
      <c r="H43" s="13">
        <v>15.3</v>
      </c>
      <c r="I43" s="19">
        <v>12.63</v>
      </c>
      <c r="J43" s="20">
        <v>1.71</v>
      </c>
      <c r="K43" s="21">
        <v>6.2</v>
      </c>
      <c r="L43" s="21"/>
      <c r="M43" s="13">
        <f t="shared" si="0"/>
        <v>21.5973</v>
      </c>
      <c r="N43" s="22">
        <f t="shared" si="1"/>
        <v>5.74</v>
      </c>
      <c r="O43" s="23">
        <v>0.4</v>
      </c>
      <c r="P43" s="24">
        <f t="shared" si="2"/>
        <v>61.80836020453508</v>
      </c>
      <c r="Q43" s="25">
        <f t="shared" si="3"/>
        <v>18.393421002426006</v>
      </c>
      <c r="R43" s="24">
        <f t="shared" si="4"/>
        <v>23.60746960105454</v>
      </c>
      <c r="S43" s="25">
        <f t="shared" si="5"/>
        <v>9.062987840421815</v>
      </c>
      <c r="T43" s="38">
        <f t="shared" si="6"/>
        <v>114.17612198183015</v>
      </c>
    </row>
    <row r="44" spans="1:20" ht="14.25">
      <c r="A44" s="13"/>
      <c r="B44" s="35" t="s">
        <v>60</v>
      </c>
      <c r="C44" s="13">
        <v>57.15</v>
      </c>
      <c r="D44" s="13">
        <v>26.39</v>
      </c>
      <c r="E44" s="13">
        <v>15.24</v>
      </c>
      <c r="F44" s="13">
        <v>58</v>
      </c>
      <c r="G44" s="13">
        <v>25.6</v>
      </c>
      <c r="H44" s="13">
        <v>16.1</v>
      </c>
      <c r="I44" s="19">
        <v>12.5</v>
      </c>
      <c r="J44" s="20">
        <v>2.29</v>
      </c>
      <c r="K44" s="21">
        <v>5.14</v>
      </c>
      <c r="L44" s="21"/>
      <c r="M44" s="13">
        <f t="shared" si="0"/>
        <v>28.625</v>
      </c>
      <c r="N44" s="22">
        <f t="shared" si="1"/>
        <v>6.46</v>
      </c>
      <c r="O44" s="23">
        <v>0.4</v>
      </c>
      <c r="P44" s="24">
        <f t="shared" si="2"/>
        <v>64.195875485705</v>
      </c>
      <c r="Q44" s="25">
        <f t="shared" si="3"/>
        <v>16.747432118650398</v>
      </c>
      <c r="R44" s="24">
        <f t="shared" si="4"/>
        <v>23.624221683527303</v>
      </c>
      <c r="S44" s="25">
        <f t="shared" si="5"/>
        <v>9.469688673410921</v>
      </c>
      <c r="T44" s="38">
        <f t="shared" si="6"/>
        <v>120.40278302364796</v>
      </c>
    </row>
    <row r="45" spans="1:20" ht="14.25">
      <c r="A45" s="13"/>
      <c r="B45" s="35" t="s">
        <v>61</v>
      </c>
      <c r="C45" s="13">
        <v>57.15</v>
      </c>
      <c r="D45" s="13">
        <v>35.56</v>
      </c>
      <c r="E45" s="13">
        <v>13.97</v>
      </c>
      <c r="F45" s="13">
        <v>58</v>
      </c>
      <c r="G45" s="13">
        <v>34.7</v>
      </c>
      <c r="H45" s="13">
        <v>14.86</v>
      </c>
      <c r="I45" s="19">
        <v>14.3</v>
      </c>
      <c r="J45" s="20">
        <v>1.444</v>
      </c>
      <c r="K45" s="21">
        <v>9.48</v>
      </c>
      <c r="L45" s="21"/>
      <c r="M45" s="13">
        <f t="shared" si="0"/>
        <v>20.6492</v>
      </c>
      <c r="N45" s="22">
        <f t="shared" si="1"/>
        <v>5.302</v>
      </c>
      <c r="O45" s="23">
        <v>0.4</v>
      </c>
      <c r="P45" s="24">
        <f t="shared" si="2"/>
        <v>66.85237157870787</v>
      </c>
      <c r="Q45" s="25">
        <f t="shared" si="3"/>
        <v>22.744208886869274</v>
      </c>
      <c r="R45" s="24">
        <f t="shared" si="4"/>
        <v>25.2640813459193</v>
      </c>
      <c r="S45" s="25">
        <f t="shared" si="5"/>
        <v>9.46363253836772</v>
      </c>
      <c r="T45" s="38">
        <f t="shared" si="6"/>
        <v>133.18925220735034</v>
      </c>
    </row>
    <row r="46" spans="1:20" ht="14.25">
      <c r="A46" s="13"/>
      <c r="B46" s="274" t="s">
        <v>1310</v>
      </c>
      <c r="C46" s="13">
        <v>59.6</v>
      </c>
      <c r="D46" s="13">
        <v>34</v>
      </c>
      <c r="E46" s="13">
        <v>19.5</v>
      </c>
      <c r="F46" s="13">
        <v>60.6</v>
      </c>
      <c r="G46" s="13">
        <v>33</v>
      </c>
      <c r="H46" s="13">
        <v>20.5</v>
      </c>
      <c r="I46" s="19">
        <v>14.33</v>
      </c>
      <c r="J46" s="20">
        <v>2.371</v>
      </c>
      <c r="K46" s="21">
        <v>8.55</v>
      </c>
      <c r="L46" s="21"/>
      <c r="M46" s="13">
        <f t="shared" si="0"/>
        <v>33.97643</v>
      </c>
      <c r="N46" s="22">
        <f t="shared" si="1"/>
        <v>6.859999999999999</v>
      </c>
      <c r="O46" s="23">
        <v>0.4</v>
      </c>
      <c r="P46" s="24">
        <f t="shared" si="2"/>
        <v>68.8084833488691</v>
      </c>
      <c r="Q46" s="25">
        <f t="shared" si="3"/>
        <v>21.59979970887856</v>
      </c>
      <c r="R46" s="24">
        <f t="shared" si="4"/>
        <v>30.304341819995273</v>
      </c>
      <c r="S46" s="25">
        <f t="shared" si="5"/>
        <v>10.781736727998108</v>
      </c>
      <c r="T46" s="38">
        <f t="shared" si="6"/>
        <v>153.11467665131616</v>
      </c>
    </row>
    <row r="47" spans="1:20" ht="14.25">
      <c r="A47" s="13"/>
      <c r="B47" s="35" t="s">
        <v>62</v>
      </c>
      <c r="C47" s="13">
        <v>62</v>
      </c>
      <c r="D47" s="13">
        <v>32.6</v>
      </c>
      <c r="E47" s="13">
        <v>25</v>
      </c>
      <c r="F47" s="13">
        <v>63.1</v>
      </c>
      <c r="G47" s="13">
        <v>31.37</v>
      </c>
      <c r="H47" s="13">
        <v>26.27</v>
      </c>
      <c r="I47" s="19">
        <v>14.37</v>
      </c>
      <c r="J47" s="20">
        <v>3.675</v>
      </c>
      <c r="K47" s="21">
        <v>7.73</v>
      </c>
      <c r="L47" s="21"/>
      <c r="M47" s="13">
        <f t="shared" si="0"/>
        <v>52.809749999999994</v>
      </c>
      <c r="N47" s="22">
        <f t="shared" si="1"/>
        <v>8.427</v>
      </c>
      <c r="O47" s="23">
        <v>0.4</v>
      </c>
      <c r="P47" s="24">
        <f t="shared" si="2"/>
        <v>70.77979903115421</v>
      </c>
      <c r="Q47" s="25">
        <f t="shared" si="3"/>
        <v>20.537917908941157</v>
      </c>
      <c r="R47" s="24">
        <f t="shared" si="4"/>
        <v>35.52594056110652</v>
      </c>
      <c r="S47" s="25">
        <f t="shared" si="5"/>
        <v>12.12937622444261</v>
      </c>
      <c r="T47" s="38">
        <f t="shared" si="6"/>
        <v>173.98563362308423</v>
      </c>
    </row>
    <row r="48" spans="1:20" ht="14.25">
      <c r="A48" s="13"/>
      <c r="B48" s="34" t="s">
        <v>884</v>
      </c>
      <c r="C48" s="13">
        <v>62</v>
      </c>
      <c r="D48" s="13">
        <v>32.6</v>
      </c>
      <c r="E48" s="13">
        <v>20</v>
      </c>
      <c r="F48" s="13">
        <v>63.1</v>
      </c>
      <c r="G48" s="13">
        <v>31.37</v>
      </c>
      <c r="H48" s="13">
        <v>21.27</v>
      </c>
      <c r="I48" s="19">
        <v>14.37</v>
      </c>
      <c r="J48" s="20">
        <v>2.94</v>
      </c>
      <c r="K48" s="21">
        <v>7.73</v>
      </c>
      <c r="L48" s="21"/>
      <c r="M48" s="13">
        <f t="shared" si="0"/>
        <v>42.2478</v>
      </c>
      <c r="N48" s="22">
        <f t="shared" si="1"/>
        <v>7.427</v>
      </c>
      <c r="O48" s="23">
        <v>0.4</v>
      </c>
      <c r="P48" s="24">
        <f t="shared" si="2"/>
        <v>70.77979903115421</v>
      </c>
      <c r="Q48" s="25">
        <f t="shared" si="3"/>
        <v>20.537917908941157</v>
      </c>
      <c r="R48" s="24">
        <f t="shared" si="4"/>
        <v>30.525940561106527</v>
      </c>
      <c r="S48" s="25">
        <f t="shared" si="5"/>
        <v>11.129376224442613</v>
      </c>
      <c r="T48" s="38">
        <f t="shared" si="6"/>
        <v>159.64148018900445</v>
      </c>
    </row>
    <row r="49" spans="1:20" ht="14.25">
      <c r="A49" s="13"/>
      <c r="B49" s="274" t="s">
        <v>1311</v>
      </c>
      <c r="C49" s="13">
        <v>64</v>
      </c>
      <c r="D49" s="13">
        <v>40</v>
      </c>
      <c r="E49" s="13">
        <v>21</v>
      </c>
      <c r="F49" s="13">
        <v>65.1</v>
      </c>
      <c r="G49" s="13">
        <v>39</v>
      </c>
      <c r="H49" s="13">
        <v>22.1</v>
      </c>
      <c r="I49" s="19">
        <v>16.04</v>
      </c>
      <c r="J49" s="20">
        <v>2.394</v>
      </c>
      <c r="K49" s="21">
        <v>11.95</v>
      </c>
      <c r="L49" s="21"/>
      <c r="M49" s="13">
        <f t="shared" si="0"/>
        <v>38.39976</v>
      </c>
      <c r="N49" s="22">
        <f t="shared" si="1"/>
        <v>7.03</v>
      </c>
      <c r="O49" s="23">
        <v>0.4</v>
      </c>
      <c r="P49" s="24">
        <f t="shared" si="2"/>
        <v>75.0397522400885</v>
      </c>
      <c r="Q49" s="25">
        <f t="shared" si="3"/>
        <v>25.535867681908456</v>
      </c>
      <c r="R49" s="24">
        <f t="shared" si="4"/>
        <v>33.80194227909003</v>
      </c>
      <c r="S49" s="25">
        <f t="shared" si="5"/>
        <v>11.71077691163601</v>
      </c>
      <c r="T49" s="38">
        <f t="shared" si="6"/>
        <v>185.01132053685785</v>
      </c>
    </row>
    <row r="50" spans="1:20" ht="14.25">
      <c r="A50" s="13"/>
      <c r="B50" s="274" t="s">
        <v>1312</v>
      </c>
      <c r="C50" s="13">
        <v>68</v>
      </c>
      <c r="D50" s="13">
        <v>36</v>
      </c>
      <c r="E50" s="13">
        <v>20</v>
      </c>
      <c r="F50" s="13">
        <v>69.1</v>
      </c>
      <c r="G50" s="13">
        <v>35</v>
      </c>
      <c r="H50" s="13">
        <v>21.1</v>
      </c>
      <c r="I50" s="19">
        <v>15.81</v>
      </c>
      <c r="J50" s="20">
        <v>3.008</v>
      </c>
      <c r="K50" s="21">
        <v>9.62</v>
      </c>
      <c r="L50" s="21"/>
      <c r="M50" s="13">
        <f t="shared" si="0"/>
        <v>47.55648</v>
      </c>
      <c r="N50" s="22">
        <f t="shared" si="1"/>
        <v>7.63</v>
      </c>
      <c r="O50" s="23">
        <v>0.4</v>
      </c>
      <c r="P50" s="24">
        <f t="shared" si="2"/>
        <v>77.69097491653837</v>
      </c>
      <c r="Q50" s="25">
        <f t="shared" si="3"/>
        <v>22.911535853319698</v>
      </c>
      <c r="R50" s="24">
        <f t="shared" si="4"/>
        <v>31.439719531609338</v>
      </c>
      <c r="S50" s="25">
        <f t="shared" si="5"/>
        <v>11.765887812643735</v>
      </c>
      <c r="T50" s="38">
        <f t="shared" si="6"/>
        <v>185.93168273526112</v>
      </c>
    </row>
    <row r="51" spans="1:20" ht="14.25">
      <c r="A51" s="13"/>
      <c r="B51" s="35" t="s">
        <v>63</v>
      </c>
      <c r="C51" s="13">
        <v>74.1</v>
      </c>
      <c r="D51" s="13">
        <v>45.3</v>
      </c>
      <c r="E51" s="13">
        <v>35</v>
      </c>
      <c r="F51" s="13">
        <v>75.2</v>
      </c>
      <c r="G51" s="13">
        <v>44.07</v>
      </c>
      <c r="H51" s="13">
        <v>36.27</v>
      </c>
      <c r="I51" s="19">
        <v>18.38</v>
      </c>
      <c r="J51" s="20">
        <v>5.04</v>
      </c>
      <c r="K51" s="21">
        <v>15.25</v>
      </c>
      <c r="L51" s="21"/>
      <c r="M51" s="13">
        <f t="shared" si="0"/>
        <v>92.6352</v>
      </c>
      <c r="N51" s="22">
        <f t="shared" si="1"/>
        <v>10.367000000000003</v>
      </c>
      <c r="O51" s="23">
        <v>0.4</v>
      </c>
      <c r="P51" s="24">
        <f t="shared" si="2"/>
        <v>86.35940303524747</v>
      </c>
      <c r="Q51" s="25">
        <f t="shared" si="3"/>
        <v>28.84706203699426</v>
      </c>
      <c r="R51" s="24">
        <f t="shared" si="4"/>
        <v>49.46117049912661</v>
      </c>
      <c r="S51" s="25">
        <f t="shared" si="5"/>
        <v>15.643468199650641</v>
      </c>
      <c r="T51" s="38">
        <f t="shared" si="6"/>
        <v>283.0934179202931</v>
      </c>
    </row>
    <row r="52" spans="1:20" ht="14.25">
      <c r="A52" s="13"/>
      <c r="B52" s="35">
        <v>777</v>
      </c>
      <c r="C52" s="13">
        <v>77.8</v>
      </c>
      <c r="D52" s="13">
        <v>49.23</v>
      </c>
      <c r="E52" s="13">
        <v>12.7</v>
      </c>
      <c r="F52" s="13">
        <v>78.9</v>
      </c>
      <c r="G52" s="13">
        <v>48</v>
      </c>
      <c r="H52" s="13">
        <v>13.97</v>
      </c>
      <c r="I52" s="19">
        <v>20</v>
      </c>
      <c r="J52" s="20">
        <v>1.77</v>
      </c>
      <c r="K52" s="21">
        <v>17.99</v>
      </c>
      <c r="L52" s="21"/>
      <c r="M52" s="13">
        <f t="shared" si="0"/>
        <v>35.4</v>
      </c>
      <c r="N52" s="22">
        <f t="shared" si="1"/>
        <v>5.884</v>
      </c>
      <c r="O52" s="23">
        <v>0.4</v>
      </c>
      <c r="P52" s="24">
        <f t="shared" si="2"/>
        <v>91.13915474600635</v>
      </c>
      <c r="Q52" s="25">
        <f t="shared" si="3"/>
        <v>31.33157654812171</v>
      </c>
      <c r="R52" s="24">
        <f t="shared" si="4"/>
        <v>28.423789098942322</v>
      </c>
      <c r="S52" s="25">
        <f t="shared" si="5"/>
        <v>11.665515639576931</v>
      </c>
      <c r="T52" s="38">
        <f t="shared" si="6"/>
        <v>224.41719426790894</v>
      </c>
    </row>
    <row r="53" spans="1:20" s="32" customFormat="1" ht="14.25">
      <c r="A53" s="33"/>
      <c r="B53" s="34" t="s">
        <v>91</v>
      </c>
      <c r="C53" s="13">
        <v>77.8</v>
      </c>
      <c r="D53" s="13">
        <v>49.23</v>
      </c>
      <c r="E53" s="30">
        <v>20</v>
      </c>
      <c r="F53" s="13">
        <v>78.9</v>
      </c>
      <c r="G53" s="13">
        <v>48</v>
      </c>
      <c r="H53" s="13">
        <v>21.2</v>
      </c>
      <c r="I53" s="19">
        <v>20</v>
      </c>
      <c r="J53" s="20">
        <v>2.787</v>
      </c>
      <c r="K53" s="21">
        <v>17.99</v>
      </c>
      <c r="L53" s="21"/>
      <c r="M53" s="13">
        <f t="shared" si="0"/>
        <v>55.739999999999995</v>
      </c>
      <c r="N53" s="22">
        <f t="shared" si="1"/>
        <v>7.330000000000002</v>
      </c>
      <c r="O53" s="23">
        <v>0.4</v>
      </c>
      <c r="P53" s="24">
        <f>10.5*SQRT((4*K53*O53/0.7+PI()*(F53*0.1)^2)/PI())</f>
        <v>91.13915474600635</v>
      </c>
      <c r="Q53" s="25">
        <f>SQRT((1-O53/0.7)*K53*100*4/PI())</f>
        <v>31.33157654812171</v>
      </c>
      <c r="R53" s="24">
        <f>(H53+0.5*((G53-Q53)+(P53-F53)))</f>
        <v>35.65378909894232</v>
      </c>
      <c r="S53" s="25">
        <f>0.1*((P53-Q53)+R53*2)</f>
        <v>13.111515639576929</v>
      </c>
      <c r="T53" s="38">
        <f>(PI()*(P53^2-Q53^2)/2+R53*PI()*(P53+Q53))*0.01</f>
        <v>252.2348469921879</v>
      </c>
    </row>
    <row r="54" spans="1:20" ht="14.25">
      <c r="A54" s="13"/>
      <c r="B54" s="35">
        <v>778</v>
      </c>
      <c r="C54" s="13">
        <v>77.8</v>
      </c>
      <c r="D54" s="13">
        <v>49.23</v>
      </c>
      <c r="E54" s="13">
        <v>15.9</v>
      </c>
      <c r="F54" s="13">
        <v>78.9</v>
      </c>
      <c r="G54" s="13">
        <v>48</v>
      </c>
      <c r="H54" s="13">
        <v>17.2</v>
      </c>
      <c r="I54" s="19">
        <v>20</v>
      </c>
      <c r="J54" s="20">
        <v>2.27</v>
      </c>
      <c r="K54" s="21">
        <v>17.99</v>
      </c>
      <c r="L54" s="21"/>
      <c r="M54" s="13">
        <f>I54*J54</f>
        <v>45.4</v>
      </c>
      <c r="N54" s="22">
        <f>0.1*((F54-G54)+H54*2)</f>
        <v>6.530000000000001</v>
      </c>
      <c r="O54" s="23">
        <v>0.4</v>
      </c>
      <c r="P54" s="24">
        <f>10.5*SQRT((4*K54*O54/0.7+PI()*(F54*0.1)^2)/PI())</f>
        <v>91.13915474600635</v>
      </c>
      <c r="Q54" s="25">
        <f>SQRT((1-O54/0.7)*K54*100*4/PI())</f>
        <v>31.33157654812171</v>
      </c>
      <c r="R54" s="24">
        <f>(H54+0.5*((G54-Q54)+(P54-F54)))</f>
        <v>31.65378909894232</v>
      </c>
      <c r="S54" s="25">
        <f>0.1*((P54-Q54)+R54*2)</f>
        <v>12.311515639576928</v>
      </c>
      <c r="T54" s="38">
        <f>(PI()*(P54^2-Q54^2)/2+R54*PI()*(P54+Q54))*0.01</f>
        <v>236.84472100365178</v>
      </c>
    </row>
    <row r="55" spans="1:20" ht="14.25">
      <c r="A55" s="13"/>
      <c r="B55" s="34" t="s">
        <v>92</v>
      </c>
      <c r="C55" s="13">
        <v>88.8</v>
      </c>
      <c r="D55" s="13">
        <v>66</v>
      </c>
      <c r="E55" s="13">
        <v>15.9</v>
      </c>
      <c r="F55" s="13">
        <v>90.03</v>
      </c>
      <c r="G55" s="13">
        <v>64.74</v>
      </c>
      <c r="H55" s="13">
        <v>17.2</v>
      </c>
      <c r="I55" s="19">
        <v>24.1</v>
      </c>
      <c r="J55" s="20">
        <v>1.83</v>
      </c>
      <c r="K55" s="21">
        <v>32.92</v>
      </c>
      <c r="L55" s="21">
        <f>J55*K55</f>
        <v>60.24360000000001</v>
      </c>
      <c r="M55" s="13">
        <f>I55*J55</f>
        <v>44.103</v>
      </c>
      <c r="N55" s="22">
        <f>0.1*((F55-G55)+H55*2)</f>
        <v>5.969000000000001</v>
      </c>
      <c r="O55" s="23">
        <v>0.4</v>
      </c>
      <c r="P55" s="24">
        <f>10.5*SQRT((4*K55*O55/0.7+PI()*(F55*0.1)^2)/PI())</f>
        <v>107.59578234507586</v>
      </c>
      <c r="Q55" s="25">
        <f>SQRT((1-O55/0.7)*K55*100*4/PI())</f>
        <v>42.38347680709761</v>
      </c>
      <c r="R55" s="24">
        <f>(H55+0.5*((G55-Q55)+(P55-F55)))</f>
        <v>37.161152768989126</v>
      </c>
      <c r="S55" s="25">
        <f>0.1*((P55-Q55)+R55*2)</f>
        <v>13.95346110759565</v>
      </c>
      <c r="T55" s="38">
        <f>(PI()*(P55^2-Q55^2)/2+R55*PI()*(P55+Q55))*0.01</f>
        <v>328.7252219237591</v>
      </c>
    </row>
    <row r="56" spans="1:20" ht="14.25">
      <c r="A56" s="13"/>
      <c r="B56" s="13">
        <v>1013</v>
      </c>
      <c r="C56" s="30">
        <v>101.6</v>
      </c>
      <c r="D56" s="30">
        <v>57.2</v>
      </c>
      <c r="E56" s="30">
        <v>13.6</v>
      </c>
      <c r="F56" s="30">
        <v>103.1</v>
      </c>
      <c r="G56" s="30">
        <v>55.7</v>
      </c>
      <c r="H56" s="30">
        <v>14.9</v>
      </c>
      <c r="I56" s="31">
        <v>24.27</v>
      </c>
      <c r="J56" s="20">
        <v>2.972</v>
      </c>
      <c r="K56" s="21">
        <f aca="true" t="shared" si="8" ref="K56:K64">G56^2/4*3.141592/100</f>
        <v>24.366894410200004</v>
      </c>
      <c r="L56" s="21"/>
      <c r="M56" s="13">
        <f aca="true" t="shared" si="9" ref="M56:M64">I56*J56</f>
        <v>72.13044</v>
      </c>
      <c r="N56" s="22">
        <f aca="true" t="shared" si="10" ref="N56:N64">0.1*((F56-G56)+H56*2)</f>
        <v>7.719999999999999</v>
      </c>
      <c r="O56" s="23">
        <v>0.4</v>
      </c>
      <c r="P56" s="24">
        <f aca="true" t="shared" si="11" ref="P56:P64">10.5*SQRT((4*K56*O56/0.7+PI()*(F56*0.1)^2)/PI())</f>
        <v>116.93465405243876</v>
      </c>
      <c r="Q56" s="25">
        <f aca="true" t="shared" si="12" ref="Q56:Q64">SQRT((1-O56/0.7)*K56*100*4/PI())</f>
        <v>36.464205665352445</v>
      </c>
      <c r="R56" s="24">
        <f aca="true" t="shared" si="13" ref="R56:R64">(H56+0.5*((G56-Q56)+(P56-F56)))</f>
        <v>31.435224193543164</v>
      </c>
      <c r="S56" s="25">
        <f aca="true" t="shared" si="14" ref="S56:S64">0.1*((P56-Q56)+R56*2)</f>
        <v>14.334089677417266</v>
      </c>
      <c r="T56" s="38">
        <f aca="true" t="shared" si="15" ref="T56:T64">(PI()*(P56^2-Q56^2)/2+R56*PI()*(P56+Q56))*0.01</f>
        <v>345.3918817869788</v>
      </c>
    </row>
    <row r="57" spans="1:20" ht="14.25">
      <c r="A57" s="13"/>
      <c r="B57" s="13">
        <v>1016</v>
      </c>
      <c r="C57" s="30">
        <v>101.6</v>
      </c>
      <c r="D57" s="30">
        <v>57.2</v>
      </c>
      <c r="E57" s="30">
        <v>16.5</v>
      </c>
      <c r="F57" s="30">
        <v>103.1</v>
      </c>
      <c r="G57" s="30">
        <v>55.7</v>
      </c>
      <c r="H57" s="30">
        <v>17.8</v>
      </c>
      <c r="I57" s="31">
        <v>24.27</v>
      </c>
      <c r="J57" s="20">
        <v>3.522</v>
      </c>
      <c r="K57" s="21">
        <f t="shared" si="8"/>
        <v>24.366894410200004</v>
      </c>
      <c r="L57" s="21"/>
      <c r="M57" s="13">
        <f t="shared" si="9"/>
        <v>85.47894</v>
      </c>
      <c r="N57" s="22">
        <f t="shared" si="10"/>
        <v>8.3</v>
      </c>
      <c r="O57" s="23">
        <v>0.4</v>
      </c>
      <c r="P57" s="24">
        <f t="shared" si="11"/>
        <v>116.93465405243876</v>
      </c>
      <c r="Q57" s="25">
        <f t="shared" si="12"/>
        <v>36.464205665352445</v>
      </c>
      <c r="R57" s="24">
        <f t="shared" si="13"/>
        <v>34.33522419354316</v>
      </c>
      <c r="S57" s="25">
        <f t="shared" si="14"/>
        <v>14.914089677417264</v>
      </c>
      <c r="T57" s="38">
        <f t="shared" si="15"/>
        <v>359.3674669789742</v>
      </c>
    </row>
    <row r="58" spans="1:20" ht="14.25">
      <c r="A58" s="13"/>
      <c r="B58" s="13">
        <v>1027</v>
      </c>
      <c r="C58" s="30">
        <v>101.6</v>
      </c>
      <c r="D58" s="30">
        <v>57.2</v>
      </c>
      <c r="E58" s="30">
        <v>27.2</v>
      </c>
      <c r="F58" s="30">
        <v>103.1</v>
      </c>
      <c r="G58" s="30">
        <v>55.7</v>
      </c>
      <c r="H58" s="30">
        <v>28.5</v>
      </c>
      <c r="I58" s="31">
        <v>24.27</v>
      </c>
      <c r="J58" s="20">
        <v>5.944</v>
      </c>
      <c r="K58" s="21">
        <f t="shared" si="8"/>
        <v>24.366894410200004</v>
      </c>
      <c r="L58" s="21"/>
      <c r="M58" s="13">
        <f t="shared" si="9"/>
        <v>144.26088</v>
      </c>
      <c r="N58" s="22">
        <f t="shared" si="10"/>
        <v>10.44</v>
      </c>
      <c r="O58" s="23">
        <v>0.4</v>
      </c>
      <c r="P58" s="24">
        <f t="shared" si="11"/>
        <v>116.93465405243876</v>
      </c>
      <c r="Q58" s="25">
        <f t="shared" si="12"/>
        <v>36.464205665352445</v>
      </c>
      <c r="R58" s="24">
        <f t="shared" si="13"/>
        <v>45.03522419354316</v>
      </c>
      <c r="S58" s="25">
        <f t="shared" si="14"/>
        <v>17.054089677417263</v>
      </c>
      <c r="T58" s="38">
        <f t="shared" si="15"/>
        <v>410.9325571701299</v>
      </c>
    </row>
    <row r="59" spans="1:20" ht="14.25">
      <c r="A59" s="13"/>
      <c r="B59" s="13">
        <v>1033</v>
      </c>
      <c r="C59" s="30">
        <v>101.6</v>
      </c>
      <c r="D59" s="30">
        <v>57.2</v>
      </c>
      <c r="E59" s="30">
        <v>33</v>
      </c>
      <c r="F59" s="30">
        <v>103.1</v>
      </c>
      <c r="G59" s="30">
        <v>55.7</v>
      </c>
      <c r="H59" s="30">
        <v>34.3</v>
      </c>
      <c r="I59" s="31">
        <v>24.27</v>
      </c>
      <c r="J59" s="20">
        <v>7.044</v>
      </c>
      <c r="K59" s="21">
        <f t="shared" si="8"/>
        <v>24.366894410200004</v>
      </c>
      <c r="L59" s="21"/>
      <c r="M59" s="13">
        <f t="shared" si="9"/>
        <v>170.95788</v>
      </c>
      <c r="N59" s="22">
        <f t="shared" si="10"/>
        <v>11.6</v>
      </c>
      <c r="O59" s="23">
        <v>0.4</v>
      </c>
      <c r="P59" s="24">
        <f t="shared" si="11"/>
        <v>116.93465405243876</v>
      </c>
      <c r="Q59" s="25">
        <f t="shared" si="12"/>
        <v>36.464205665352445</v>
      </c>
      <c r="R59" s="24">
        <f t="shared" si="13"/>
        <v>50.835224193543155</v>
      </c>
      <c r="S59" s="25">
        <f t="shared" si="14"/>
        <v>18.214089677417263</v>
      </c>
      <c r="T59" s="38">
        <f t="shared" si="15"/>
        <v>438.8837275541207</v>
      </c>
    </row>
    <row r="60" spans="1:20" ht="14.25">
      <c r="A60" s="13"/>
      <c r="B60" s="13">
        <v>1320</v>
      </c>
      <c r="C60" s="30">
        <v>132.5</v>
      </c>
      <c r="D60" s="30">
        <v>78.6</v>
      </c>
      <c r="E60" s="30">
        <v>20.3</v>
      </c>
      <c r="F60" s="30">
        <v>134.2</v>
      </c>
      <c r="G60" s="30">
        <v>77</v>
      </c>
      <c r="H60" s="30">
        <v>21.7</v>
      </c>
      <c r="I60" s="31">
        <v>32.42</v>
      </c>
      <c r="J60" s="20">
        <v>5.347</v>
      </c>
      <c r="K60" s="21">
        <f t="shared" si="8"/>
        <v>46.566247419999996</v>
      </c>
      <c r="L60" s="21"/>
      <c r="M60" s="13">
        <f t="shared" si="9"/>
        <v>173.34974000000003</v>
      </c>
      <c r="N60" s="22">
        <f t="shared" si="10"/>
        <v>10.06</v>
      </c>
      <c r="O60" s="23">
        <v>0.4</v>
      </c>
      <c r="P60" s="24">
        <f t="shared" si="11"/>
        <v>153.59328540954888</v>
      </c>
      <c r="Q60" s="25">
        <f t="shared" si="12"/>
        <v>50.408327400936045</v>
      </c>
      <c r="R60" s="24">
        <f t="shared" si="13"/>
        <v>44.69247900430642</v>
      </c>
      <c r="S60" s="25">
        <f t="shared" si="14"/>
        <v>19.25699160172257</v>
      </c>
      <c r="T60" s="38">
        <f t="shared" si="15"/>
        <v>617.0806366914243</v>
      </c>
    </row>
    <row r="61" spans="1:20" ht="14.25">
      <c r="A61" s="13"/>
      <c r="B61" s="13">
        <v>1325</v>
      </c>
      <c r="C61" s="30">
        <v>132.5</v>
      </c>
      <c r="D61" s="30">
        <v>78.6</v>
      </c>
      <c r="E61" s="30">
        <v>25.4</v>
      </c>
      <c r="F61" s="30">
        <v>134.2</v>
      </c>
      <c r="G61" s="30">
        <v>77</v>
      </c>
      <c r="H61" s="30">
        <v>26.8</v>
      </c>
      <c r="I61" s="31">
        <v>32.42</v>
      </c>
      <c r="J61" s="20">
        <v>6.71</v>
      </c>
      <c r="K61" s="21">
        <f t="shared" si="8"/>
        <v>46.566247419999996</v>
      </c>
      <c r="L61" s="21"/>
      <c r="M61" s="13">
        <f t="shared" si="9"/>
        <v>217.53820000000002</v>
      </c>
      <c r="N61" s="22">
        <f t="shared" si="10"/>
        <v>11.079999999999998</v>
      </c>
      <c r="O61" s="23">
        <v>0.4</v>
      </c>
      <c r="P61" s="24">
        <f t="shared" si="11"/>
        <v>153.59328540954888</v>
      </c>
      <c r="Q61" s="25">
        <f t="shared" si="12"/>
        <v>50.408327400936045</v>
      </c>
      <c r="R61" s="24">
        <f t="shared" si="13"/>
        <v>49.79247900430643</v>
      </c>
      <c r="S61" s="25">
        <f t="shared" si="14"/>
        <v>20.27699160172257</v>
      </c>
      <c r="T61" s="38">
        <f t="shared" si="15"/>
        <v>649.7660250658447</v>
      </c>
    </row>
    <row r="62" spans="1:20" ht="14.25">
      <c r="A62" s="13"/>
      <c r="B62" s="13">
        <v>1333</v>
      </c>
      <c r="C62" s="30">
        <v>132.5</v>
      </c>
      <c r="D62" s="30">
        <v>78.6</v>
      </c>
      <c r="E62" s="30">
        <v>33</v>
      </c>
      <c r="F62" s="30">
        <v>134.2</v>
      </c>
      <c r="G62" s="30">
        <v>77</v>
      </c>
      <c r="H62" s="30">
        <v>34.4</v>
      </c>
      <c r="I62" s="31">
        <v>32.42</v>
      </c>
      <c r="J62" s="20">
        <v>8.717</v>
      </c>
      <c r="K62" s="21">
        <f t="shared" si="8"/>
        <v>46.566247419999996</v>
      </c>
      <c r="L62" s="21"/>
      <c r="M62" s="13">
        <f t="shared" si="9"/>
        <v>282.60514</v>
      </c>
      <c r="N62" s="22">
        <f t="shared" si="10"/>
        <v>12.6</v>
      </c>
      <c r="O62" s="23">
        <v>0.4</v>
      </c>
      <c r="P62" s="24">
        <f t="shared" si="11"/>
        <v>153.59328540954888</v>
      </c>
      <c r="Q62" s="25">
        <f t="shared" si="12"/>
        <v>50.408327400936045</v>
      </c>
      <c r="R62" s="24">
        <f t="shared" si="13"/>
        <v>57.39247900430642</v>
      </c>
      <c r="S62" s="25">
        <f t="shared" si="14"/>
        <v>21.796991601722567</v>
      </c>
      <c r="T62" s="38">
        <f t="shared" si="15"/>
        <v>698.4736626434122</v>
      </c>
    </row>
    <row r="63" spans="1:20" ht="14.25">
      <c r="A63" s="13"/>
      <c r="B63" s="13">
        <v>1340</v>
      </c>
      <c r="C63" s="30">
        <v>132.5</v>
      </c>
      <c r="D63" s="30">
        <v>78.6</v>
      </c>
      <c r="E63" s="30">
        <v>40.6</v>
      </c>
      <c r="F63" s="30">
        <v>134.2</v>
      </c>
      <c r="G63" s="30">
        <v>77</v>
      </c>
      <c r="H63" s="30">
        <v>42</v>
      </c>
      <c r="I63" s="31">
        <v>32.42</v>
      </c>
      <c r="J63" s="20">
        <v>10.694</v>
      </c>
      <c r="K63" s="21">
        <f t="shared" si="8"/>
        <v>46.566247419999996</v>
      </c>
      <c r="L63" s="21"/>
      <c r="M63" s="13">
        <f t="shared" si="9"/>
        <v>346.69948000000005</v>
      </c>
      <c r="N63" s="22">
        <f t="shared" si="10"/>
        <v>14.12</v>
      </c>
      <c r="O63" s="23">
        <v>0.4</v>
      </c>
      <c r="P63" s="24">
        <f t="shared" si="11"/>
        <v>153.59328540954888</v>
      </c>
      <c r="Q63" s="25">
        <f t="shared" si="12"/>
        <v>50.408327400936045</v>
      </c>
      <c r="R63" s="24">
        <f t="shared" si="13"/>
        <v>64.99247900430643</v>
      </c>
      <c r="S63" s="25">
        <f t="shared" si="14"/>
        <v>23.316991601722574</v>
      </c>
      <c r="T63" s="38">
        <f t="shared" si="15"/>
        <v>747.1813002209799</v>
      </c>
    </row>
    <row r="64" spans="1:20" ht="14.25">
      <c r="A64" s="13"/>
      <c r="B64" s="13">
        <v>1625</v>
      </c>
      <c r="C64" s="30">
        <v>165</v>
      </c>
      <c r="D64" s="30">
        <v>88.9</v>
      </c>
      <c r="E64" s="30">
        <v>25.4</v>
      </c>
      <c r="F64" s="30">
        <v>167.2</v>
      </c>
      <c r="G64" s="30">
        <v>86.9</v>
      </c>
      <c r="H64" s="30">
        <v>27.3</v>
      </c>
      <c r="I64" s="31">
        <v>38.65</v>
      </c>
      <c r="J64" s="20">
        <v>9.46</v>
      </c>
      <c r="K64" s="21">
        <f t="shared" si="8"/>
        <v>59.310193907800006</v>
      </c>
      <c r="L64" s="21"/>
      <c r="M64" s="13">
        <f t="shared" si="9"/>
        <v>365.629</v>
      </c>
      <c r="N64" s="22">
        <f t="shared" si="10"/>
        <v>13.489999999999998</v>
      </c>
      <c r="O64" s="23">
        <v>0.4</v>
      </c>
      <c r="P64" s="24">
        <f t="shared" si="11"/>
        <v>188.62350572032972</v>
      </c>
      <c r="Q64" s="25">
        <f t="shared" si="12"/>
        <v>56.88939806677069</v>
      </c>
      <c r="R64" s="24">
        <f t="shared" si="13"/>
        <v>53.017053826779524</v>
      </c>
      <c r="S64" s="25">
        <f t="shared" si="14"/>
        <v>23.776821530711807</v>
      </c>
      <c r="T64" s="38">
        <f t="shared" si="15"/>
        <v>916.9549470829427</v>
      </c>
    </row>
    <row r="65" spans="1:20" ht="16.5">
      <c r="A65" s="13"/>
      <c r="B65" s="13"/>
      <c r="C65" s="27"/>
      <c r="D65" s="27"/>
      <c r="E65" s="27"/>
      <c r="F65" s="11"/>
      <c r="G65" s="11"/>
      <c r="H65" s="11"/>
      <c r="I65" s="19"/>
      <c r="J65" s="20"/>
      <c r="K65" s="21"/>
      <c r="L65" s="21"/>
      <c r="M65" s="13"/>
      <c r="N65" s="22"/>
      <c r="O65" s="23"/>
      <c r="P65" s="24"/>
      <c r="Q65" s="25"/>
      <c r="R65" s="24"/>
      <c r="S65" s="25"/>
      <c r="T65" s="38"/>
    </row>
    <row r="66" spans="1:20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</sheetData>
  <sheetProtection/>
  <mergeCells count="10">
    <mergeCell ref="J3:J4"/>
    <mergeCell ref="P3:R3"/>
    <mergeCell ref="S3:S4"/>
    <mergeCell ref="K3:K4"/>
    <mergeCell ref="M3:M4"/>
    <mergeCell ref="A3:A4"/>
    <mergeCell ref="B3:B4"/>
    <mergeCell ref="N3:N4"/>
    <mergeCell ref="O3:O4"/>
    <mergeCell ref="I3:I4"/>
  </mergeCells>
  <printOptions/>
  <pageMargins left="0.75" right="0.75" top="1" bottom="1" header="0.5" footer="0.5"/>
  <pageSetup horizontalDpi="600" verticalDpi="600" orientation="portrait" paperSize="9" r:id="rId1"/>
  <ignoredErrors>
    <ignoredError sqref="B51:B66 B26:B28 B37 B5:B17 B19:B24 B30:B35 B39:B40 B42 B44:B45 B47:B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H70" sqref="H70"/>
    </sheetView>
  </sheetViews>
  <sheetFormatPr defaultColWidth="8.88671875" defaultRowHeight="13.5"/>
  <cols>
    <col min="1" max="1" width="3.88671875" style="137" customWidth="1"/>
    <col min="2" max="2" width="3.5546875" style="137" customWidth="1"/>
    <col min="3" max="3" width="8.77734375" style="137" customWidth="1"/>
    <col min="4" max="4" width="6.88671875" style="0" customWidth="1"/>
    <col min="5" max="5" width="6.77734375" style="0" customWidth="1"/>
    <col min="6" max="6" width="8.99609375" style="0" bestFit="1" customWidth="1"/>
    <col min="7" max="8" width="9.88671875" style="0" bestFit="1" customWidth="1"/>
    <col min="9" max="9" width="4.5546875" style="137" customWidth="1"/>
    <col min="10" max="10" width="4.88671875" style="137" customWidth="1"/>
    <col min="11" max="11" width="5.10546875" style="137" customWidth="1"/>
    <col min="12" max="12" width="1.66796875" style="137" customWidth="1"/>
    <col min="13" max="13" width="11.99609375" style="0" customWidth="1"/>
    <col min="18" max="18" width="10.3359375" style="0" customWidth="1"/>
  </cols>
  <sheetData>
    <row r="1" spans="3:14" ht="32.25" customHeight="1">
      <c r="C1" s="138" t="s">
        <v>19</v>
      </c>
      <c r="D1" s="6"/>
      <c r="N1" s="6" t="s">
        <v>20</v>
      </c>
    </row>
    <row r="2" spans="3:14" ht="32.25" customHeight="1" thickBot="1">
      <c r="C2" s="138"/>
      <c r="D2" s="6"/>
      <c r="N2" s="6"/>
    </row>
    <row r="3" spans="1:18" ht="18.75" customHeight="1">
      <c r="A3" s="265"/>
      <c r="B3" s="265"/>
      <c r="C3" s="174" t="s">
        <v>18</v>
      </c>
      <c r="D3" s="175" t="s">
        <v>25</v>
      </c>
      <c r="E3" s="176" t="s">
        <v>21</v>
      </c>
      <c r="F3" s="176" t="s">
        <v>22</v>
      </c>
      <c r="G3" s="176" t="s">
        <v>23</v>
      </c>
      <c r="H3" s="177" t="s">
        <v>24</v>
      </c>
      <c r="I3" s="139"/>
      <c r="J3" s="139"/>
      <c r="K3" s="139"/>
      <c r="M3" s="5" t="s">
        <v>18</v>
      </c>
      <c r="N3" s="7" t="s">
        <v>21</v>
      </c>
      <c r="O3" s="7" t="s">
        <v>22</v>
      </c>
      <c r="P3" s="7" t="s">
        <v>23</v>
      </c>
      <c r="Q3" s="7" t="s">
        <v>24</v>
      </c>
      <c r="R3" s="7" t="s">
        <v>1025</v>
      </c>
    </row>
    <row r="4" spans="1:23" ht="14.25">
      <c r="A4" s="265" t="str">
        <f>C4&amp;D4</f>
        <v>CM(MPP)1</v>
      </c>
      <c r="B4" s="265" t="str">
        <f>C4&amp;E4</f>
        <v>CM(MPP)026</v>
      </c>
      <c r="C4" s="178" t="s">
        <v>885</v>
      </c>
      <c r="D4" s="5">
        <v>1</v>
      </c>
      <c r="E4" s="156" t="s">
        <v>1032</v>
      </c>
      <c r="F4" s="10">
        <v>0.03892</v>
      </c>
      <c r="G4" s="179">
        <v>4.04108E-07</v>
      </c>
      <c r="H4" s="180">
        <v>3.08138</v>
      </c>
      <c r="I4" s="140"/>
      <c r="J4" s="140"/>
      <c r="K4" s="140"/>
      <c r="L4" s="141"/>
      <c r="M4" s="205" t="s">
        <v>890</v>
      </c>
      <c r="N4" s="156" t="s">
        <v>1032</v>
      </c>
      <c r="O4" s="143">
        <v>2.285</v>
      </c>
      <c r="P4" s="143">
        <v>3.379</v>
      </c>
      <c r="Q4" s="148">
        <v>0.0032</v>
      </c>
      <c r="R4" s="143">
        <v>2.39</v>
      </c>
      <c r="U4" s="36">
        <v>0.03868</v>
      </c>
      <c r="V4" s="36">
        <v>2.8667E-07</v>
      </c>
      <c r="W4">
        <v>2.93141</v>
      </c>
    </row>
    <row r="5" spans="1:23" ht="14.25">
      <c r="A5" s="265" t="str">
        <f aca="true" t="shared" si="0" ref="A5:A39">C5&amp;D5</f>
        <v>CM(MPP)2</v>
      </c>
      <c r="B5" s="265" t="str">
        <f aca="true" t="shared" si="1" ref="B5:B39">C5&amp;E5</f>
        <v>CM(MPP)060</v>
      </c>
      <c r="C5" s="178" t="str">
        <f>C4</f>
        <v>CM(MPP)</v>
      </c>
      <c r="D5" s="5">
        <v>2</v>
      </c>
      <c r="E5" s="156" t="s">
        <v>1033</v>
      </c>
      <c r="F5" s="10">
        <v>0.0169</v>
      </c>
      <c r="G5" s="179">
        <v>1.69794E-07</v>
      </c>
      <c r="H5" s="180">
        <v>3.45405</v>
      </c>
      <c r="I5" s="140"/>
      <c r="J5" s="140"/>
      <c r="K5" s="140"/>
      <c r="L5" s="141"/>
      <c r="M5" s="205" t="str">
        <f aca="true" t="shared" si="2" ref="M5:M10">M4</f>
        <v>CM(MPP)</v>
      </c>
      <c r="N5" s="156" t="s">
        <v>1033</v>
      </c>
      <c r="O5" s="143">
        <v>2.183</v>
      </c>
      <c r="P5" s="143">
        <v>2.485</v>
      </c>
      <c r="Q5" s="148">
        <v>0.0125</v>
      </c>
      <c r="R5" s="143">
        <v>2.099</v>
      </c>
      <c r="U5" s="36">
        <v>0.0201</v>
      </c>
      <c r="V5" s="36">
        <v>1.60542E-07</v>
      </c>
      <c r="W5">
        <v>3.13248</v>
      </c>
    </row>
    <row r="6" spans="1:23" ht="14.25">
      <c r="A6" s="265" t="str">
        <f t="shared" si="0"/>
        <v>CM(MPP)3</v>
      </c>
      <c r="B6" s="265" t="str">
        <f t="shared" si="1"/>
        <v>CM(MPP)125</v>
      </c>
      <c r="C6" s="178" t="str">
        <f aca="true" t="shared" si="3" ref="C6:C46">C5</f>
        <v>CM(MPP)</v>
      </c>
      <c r="D6" s="5">
        <v>3</v>
      </c>
      <c r="E6" s="156">
        <v>125</v>
      </c>
      <c r="F6" s="10">
        <v>0.00835</v>
      </c>
      <c r="G6" s="179">
        <v>1.70978E-07</v>
      </c>
      <c r="H6" s="180">
        <v>3.66319</v>
      </c>
      <c r="I6" s="140"/>
      <c r="J6" s="140"/>
      <c r="K6" s="140"/>
      <c r="L6" s="141"/>
      <c r="M6" s="205" t="str">
        <f t="shared" si="2"/>
        <v>CM(MPP)</v>
      </c>
      <c r="N6" s="156">
        <v>125</v>
      </c>
      <c r="O6" s="143">
        <v>2.028</v>
      </c>
      <c r="P6" s="143">
        <v>1.197</v>
      </c>
      <c r="Q6" s="148">
        <v>0.1865</v>
      </c>
      <c r="R6" s="143">
        <v>1.75</v>
      </c>
      <c r="U6">
        <v>0.0167</v>
      </c>
      <c r="V6" s="36">
        <v>2.81422E-07</v>
      </c>
      <c r="W6">
        <v>3.10543</v>
      </c>
    </row>
    <row r="7" spans="1:23" ht="14.25">
      <c r="A7" s="265" t="str">
        <f t="shared" si="0"/>
        <v>CM(MPP)4</v>
      </c>
      <c r="B7" s="265" t="str">
        <f t="shared" si="1"/>
        <v>CM(MPP)147</v>
      </c>
      <c r="C7" s="178" t="str">
        <f t="shared" si="3"/>
        <v>CM(MPP)</v>
      </c>
      <c r="D7" s="5">
        <v>4</v>
      </c>
      <c r="E7" s="156">
        <v>147</v>
      </c>
      <c r="F7" s="10">
        <v>0.00711</v>
      </c>
      <c r="G7" s="179">
        <v>2.75995E-07</v>
      </c>
      <c r="H7" s="180">
        <v>3.61226</v>
      </c>
      <c r="I7" s="140"/>
      <c r="J7" s="140"/>
      <c r="K7" s="140"/>
      <c r="L7" s="141"/>
      <c r="M7" s="205" t="str">
        <f t="shared" si="2"/>
        <v>CM(MPP)</v>
      </c>
      <c r="N7" s="156">
        <v>147</v>
      </c>
      <c r="O7" s="143">
        <v>2.026</v>
      </c>
      <c r="P7" s="143">
        <v>0.865</v>
      </c>
      <c r="Q7" s="148">
        <v>0.2634</v>
      </c>
      <c r="R7" s="143">
        <v>1.712</v>
      </c>
      <c r="U7">
        <v>0.01321</v>
      </c>
      <c r="V7" s="36">
        <v>1.02763E-06</v>
      </c>
      <c r="W7">
        <v>2.89737</v>
      </c>
    </row>
    <row r="8" spans="1:23" ht="14.25">
      <c r="A8" s="265" t="str">
        <f t="shared" si="0"/>
        <v>CM(MPP)5</v>
      </c>
      <c r="B8" s="265" t="str">
        <f t="shared" si="1"/>
        <v>CM(MPP)160</v>
      </c>
      <c r="C8" s="178" t="str">
        <f t="shared" si="3"/>
        <v>CM(MPP)</v>
      </c>
      <c r="D8" s="5">
        <v>5</v>
      </c>
      <c r="E8" s="156">
        <v>160</v>
      </c>
      <c r="F8" s="10">
        <v>0.00655</v>
      </c>
      <c r="G8" s="179">
        <v>2.66844E-07</v>
      </c>
      <c r="H8" s="180">
        <v>3.64491</v>
      </c>
      <c r="I8" s="140"/>
      <c r="J8" s="140"/>
      <c r="K8" s="140"/>
      <c r="L8" s="141"/>
      <c r="M8" s="205" t="str">
        <f t="shared" si="2"/>
        <v>CM(MPP)</v>
      </c>
      <c r="N8" s="156">
        <v>160</v>
      </c>
      <c r="O8" s="143">
        <v>2.026</v>
      </c>
      <c r="P8" s="143">
        <v>0.865</v>
      </c>
      <c r="Q8" s="148">
        <v>0.2634</v>
      </c>
      <c r="R8" s="143">
        <v>1.712</v>
      </c>
      <c r="U8">
        <v>0.01093</v>
      </c>
      <c r="V8" s="36">
        <v>1.87637E-06</v>
      </c>
      <c r="W8">
        <v>2.84919</v>
      </c>
    </row>
    <row r="9" spans="1:18" ht="14.25">
      <c r="A9" s="265" t="str">
        <f t="shared" si="0"/>
        <v>CM(MPP)6</v>
      </c>
      <c r="B9" s="265" t="str">
        <f t="shared" si="1"/>
        <v>CM(MPP)173</v>
      </c>
      <c r="C9" s="178" t="str">
        <f t="shared" si="3"/>
        <v>CM(MPP)</v>
      </c>
      <c r="D9" s="5">
        <v>6</v>
      </c>
      <c r="E9" s="156">
        <v>173</v>
      </c>
      <c r="F9" s="10">
        <v>0.00606</v>
      </c>
      <c r="G9" s="179">
        <v>3.08698E-07</v>
      </c>
      <c r="H9" s="180">
        <v>3.66739</v>
      </c>
      <c r="I9" s="140"/>
      <c r="J9" s="140"/>
      <c r="K9" s="140"/>
      <c r="L9" s="141"/>
      <c r="M9" s="205" t="str">
        <f t="shared" si="2"/>
        <v>CM(MPP)</v>
      </c>
      <c r="N9" s="156">
        <v>173</v>
      </c>
      <c r="O9" s="143">
        <v>2.026</v>
      </c>
      <c r="P9" s="143">
        <v>0.865</v>
      </c>
      <c r="Q9" s="148">
        <v>0.2634</v>
      </c>
      <c r="R9" s="143">
        <v>1.712</v>
      </c>
    </row>
    <row r="10" spans="1:18" ht="14.25">
      <c r="A10" s="265" t="str">
        <f t="shared" si="0"/>
        <v>CM(MPP)7</v>
      </c>
      <c r="B10" s="265" t="str">
        <f t="shared" si="1"/>
        <v>CM(MPP)200</v>
      </c>
      <c r="C10" s="178" t="str">
        <f t="shared" si="3"/>
        <v>CM(MPP)</v>
      </c>
      <c r="D10" s="5">
        <v>7</v>
      </c>
      <c r="E10" s="156">
        <v>200</v>
      </c>
      <c r="F10" s="10">
        <v>0.00544</v>
      </c>
      <c r="G10" s="179">
        <v>1.72725E-07</v>
      </c>
      <c r="H10" s="180">
        <v>3.81958</v>
      </c>
      <c r="I10" s="140"/>
      <c r="J10" s="140"/>
      <c r="K10" s="140"/>
      <c r="L10" s="141"/>
      <c r="M10" s="205" t="str">
        <f t="shared" si="2"/>
        <v>CM(MPP)</v>
      </c>
      <c r="N10" s="156">
        <v>200</v>
      </c>
      <c r="O10" s="143">
        <v>2.045</v>
      </c>
      <c r="P10" s="143">
        <v>0.848</v>
      </c>
      <c r="Q10" s="148">
        <v>0.3513</v>
      </c>
      <c r="R10" s="143">
        <v>1.716</v>
      </c>
    </row>
    <row r="11" spans="1:18" ht="14.25">
      <c r="A11" s="265" t="str">
        <f t="shared" si="0"/>
        <v>CH(HighFlux)1</v>
      </c>
      <c r="B11" s="265" t="str">
        <f t="shared" si="1"/>
        <v>CH(HighFlux)026</v>
      </c>
      <c r="C11" s="178" t="s">
        <v>886</v>
      </c>
      <c r="D11" s="5">
        <v>1</v>
      </c>
      <c r="E11" s="156" t="s">
        <v>1032</v>
      </c>
      <c r="F11" s="10">
        <v>0.03891</v>
      </c>
      <c r="G11" s="179">
        <v>6.84163E-08</v>
      </c>
      <c r="H11" s="180">
        <v>3.19554</v>
      </c>
      <c r="I11" s="140"/>
      <c r="J11" s="140"/>
      <c r="K11" s="140"/>
      <c r="L11" s="141"/>
      <c r="M11" s="205" t="s">
        <v>886</v>
      </c>
      <c r="N11" s="156" t="s">
        <v>1032</v>
      </c>
      <c r="O11" s="143">
        <v>2.252</v>
      </c>
      <c r="P11" s="143">
        <v>4.081</v>
      </c>
      <c r="Q11" s="148">
        <v>0.0006</v>
      </c>
      <c r="R11" s="143">
        <v>2.736</v>
      </c>
    </row>
    <row r="12" spans="1:18" ht="14.25">
      <c r="A12" s="265" t="str">
        <f t="shared" si="0"/>
        <v>CH(HighFlux)2</v>
      </c>
      <c r="B12" s="265" t="str">
        <f t="shared" si="1"/>
        <v>CH(HighFlux)060</v>
      </c>
      <c r="C12" s="178" t="str">
        <f t="shared" si="3"/>
        <v>CH(HighFlux)</v>
      </c>
      <c r="D12" s="5">
        <v>2</v>
      </c>
      <c r="E12" s="156" t="s">
        <v>1033</v>
      </c>
      <c r="F12" s="10">
        <v>0.01718</v>
      </c>
      <c r="G12" s="179">
        <v>5.38852E-08</v>
      </c>
      <c r="H12" s="180">
        <v>3.41884</v>
      </c>
      <c r="I12" s="140"/>
      <c r="J12" s="140"/>
      <c r="K12" s="140"/>
      <c r="L12" s="141"/>
      <c r="M12" s="205" t="str">
        <f aca="true" t="shared" si="4" ref="M12:M17">M11</f>
        <v>CH(HighFlux)</v>
      </c>
      <c r="N12" s="156" t="s">
        <v>1033</v>
      </c>
      <c r="O12" s="143">
        <v>2.284</v>
      </c>
      <c r="P12" s="143">
        <v>3.05</v>
      </c>
      <c r="Q12" s="148">
        <v>0.0023</v>
      </c>
      <c r="R12" s="143">
        <v>2.397</v>
      </c>
    </row>
    <row r="13" spans="1:18" ht="14.25">
      <c r="A13" s="265" t="str">
        <f t="shared" si="0"/>
        <v>CH(HighFlux)3</v>
      </c>
      <c r="B13" s="265" t="str">
        <f t="shared" si="1"/>
        <v>CH(HighFlux)125</v>
      </c>
      <c r="C13" s="178" t="str">
        <f t="shared" si="3"/>
        <v>CH(HighFlux)</v>
      </c>
      <c r="D13" s="5">
        <v>3</v>
      </c>
      <c r="E13" s="156">
        <v>125</v>
      </c>
      <c r="F13" s="10">
        <v>0.00835</v>
      </c>
      <c r="G13" s="179">
        <v>8.29993E-08</v>
      </c>
      <c r="H13" s="180">
        <v>3.52269</v>
      </c>
      <c r="I13" s="140"/>
      <c r="J13" s="140"/>
      <c r="K13" s="140"/>
      <c r="L13" s="141"/>
      <c r="M13" s="205" t="str">
        <f t="shared" si="4"/>
        <v>CH(HighFlux)</v>
      </c>
      <c r="N13" s="156">
        <v>125</v>
      </c>
      <c r="O13" s="143">
        <v>2.165</v>
      </c>
      <c r="P13" s="143">
        <v>1.736</v>
      </c>
      <c r="Q13" s="148">
        <v>0.1793</v>
      </c>
      <c r="R13" s="143">
        <v>1.78</v>
      </c>
    </row>
    <row r="14" spans="1:18" ht="14.25">
      <c r="A14" s="265" t="str">
        <f t="shared" si="0"/>
        <v>CH(HighFlux)4</v>
      </c>
      <c r="B14" s="265" t="str">
        <f t="shared" si="1"/>
        <v>CH(HighFlux)147</v>
      </c>
      <c r="C14" s="178" t="str">
        <f t="shared" si="3"/>
        <v>CH(HighFlux)</v>
      </c>
      <c r="D14" s="5">
        <v>4</v>
      </c>
      <c r="E14" s="156">
        <v>147</v>
      </c>
      <c r="F14" s="10">
        <v>0.00717</v>
      </c>
      <c r="G14" s="179">
        <v>3.11949E-08</v>
      </c>
      <c r="H14" s="180">
        <v>3.80765</v>
      </c>
      <c r="I14" s="140"/>
      <c r="J14" s="140"/>
      <c r="K14" s="140"/>
      <c r="L14" s="141"/>
      <c r="M14" s="205" t="str">
        <f t="shared" si="4"/>
        <v>CH(HighFlux)</v>
      </c>
      <c r="N14" s="156">
        <v>147</v>
      </c>
      <c r="O14" s="143">
        <v>2.104</v>
      </c>
      <c r="P14" s="143">
        <v>2.117</v>
      </c>
      <c r="Q14" s="148">
        <v>0.1131</v>
      </c>
      <c r="R14" s="143">
        <v>1.899</v>
      </c>
    </row>
    <row r="15" spans="1:18" ht="14.25">
      <c r="A15" s="265" t="str">
        <f t="shared" si="0"/>
        <v>CH(HighFlux)5</v>
      </c>
      <c r="B15" s="265" t="str">
        <f t="shared" si="1"/>
        <v>CH(HighFlux)160</v>
      </c>
      <c r="C15" s="178" t="str">
        <f t="shared" si="3"/>
        <v>CH(HighFlux)</v>
      </c>
      <c r="D15" s="5">
        <v>5</v>
      </c>
      <c r="E15" s="156">
        <v>160</v>
      </c>
      <c r="F15" s="10">
        <v>0.00658</v>
      </c>
      <c r="G15" s="179">
        <v>6.92478E-08</v>
      </c>
      <c r="H15" s="180">
        <v>3.64098</v>
      </c>
      <c r="I15" s="140"/>
      <c r="J15" s="140"/>
      <c r="K15" s="140"/>
      <c r="L15" s="141"/>
      <c r="M15" s="205" t="str">
        <f t="shared" si="4"/>
        <v>CH(HighFlux)</v>
      </c>
      <c r="N15" s="156">
        <v>160</v>
      </c>
      <c r="O15" s="143">
        <v>2.104</v>
      </c>
      <c r="P15" s="143">
        <v>2.117</v>
      </c>
      <c r="Q15" s="148">
        <v>0.1131</v>
      </c>
      <c r="R15" s="143">
        <v>1.899</v>
      </c>
    </row>
    <row r="16" spans="1:18" ht="14.25">
      <c r="A16" s="265" t="str">
        <f t="shared" si="0"/>
        <v>CH(HighFlux)6</v>
      </c>
      <c r="B16" s="265" t="str">
        <f t="shared" si="1"/>
        <v>CH(HighFlux)</v>
      </c>
      <c r="C16" s="178" t="str">
        <f t="shared" si="3"/>
        <v>CH(HighFlux)</v>
      </c>
      <c r="D16" s="5">
        <v>6</v>
      </c>
      <c r="E16" s="156"/>
      <c r="F16" s="8"/>
      <c r="G16" s="9"/>
      <c r="H16" s="181"/>
      <c r="I16" s="142"/>
      <c r="J16" s="142"/>
      <c r="K16" s="142"/>
      <c r="L16" s="141"/>
      <c r="M16" s="205" t="str">
        <f t="shared" si="4"/>
        <v>CH(HighFlux)</v>
      </c>
      <c r="N16" s="156"/>
      <c r="O16" s="143"/>
      <c r="P16" s="143"/>
      <c r="Q16" s="148"/>
      <c r="R16" s="143"/>
    </row>
    <row r="17" spans="1:18" ht="14.25">
      <c r="A17" s="265" t="str">
        <f t="shared" si="0"/>
        <v>CH(HighFlux)7</v>
      </c>
      <c r="B17" s="265" t="str">
        <f t="shared" si="1"/>
        <v>CH(HighFlux)</v>
      </c>
      <c r="C17" s="178" t="str">
        <f t="shared" si="3"/>
        <v>CH(HighFlux)</v>
      </c>
      <c r="D17" s="5">
        <v>7</v>
      </c>
      <c r="E17" s="156"/>
      <c r="F17" s="8"/>
      <c r="G17" s="9"/>
      <c r="H17" s="181"/>
      <c r="I17" s="142"/>
      <c r="J17" s="142"/>
      <c r="K17" s="142"/>
      <c r="L17" s="141"/>
      <c r="M17" s="205" t="str">
        <f t="shared" si="4"/>
        <v>CH(HighFlux)</v>
      </c>
      <c r="N17" s="156"/>
      <c r="O17" s="143"/>
      <c r="P17" s="143"/>
      <c r="Q17" s="148"/>
      <c r="R17" s="143"/>
    </row>
    <row r="18" spans="1:18" ht="14.25">
      <c r="A18" s="265" t="str">
        <f t="shared" si="0"/>
        <v>CS(Sendust)1</v>
      </c>
      <c r="B18" s="265" t="str">
        <f t="shared" si="1"/>
        <v>CS(Sendust)026</v>
      </c>
      <c r="C18" s="178" t="s">
        <v>887</v>
      </c>
      <c r="D18" s="5">
        <v>1</v>
      </c>
      <c r="E18" s="157" t="s">
        <v>1032</v>
      </c>
      <c r="F18" s="10">
        <v>0.03872</v>
      </c>
      <c r="G18" s="179">
        <v>4.16401E-06</v>
      </c>
      <c r="H18" s="180">
        <v>2.7087</v>
      </c>
      <c r="I18" s="140"/>
      <c r="J18" s="140"/>
      <c r="K18" s="140"/>
      <c r="L18" s="141"/>
      <c r="M18" s="205" t="s">
        <v>887</v>
      </c>
      <c r="N18" s="157" t="s">
        <v>1032</v>
      </c>
      <c r="O18" s="143">
        <v>2.048</v>
      </c>
      <c r="P18" s="143">
        <v>4.245</v>
      </c>
      <c r="Q18" s="148">
        <v>0.0215</v>
      </c>
      <c r="R18" s="143">
        <v>1.99</v>
      </c>
    </row>
    <row r="19" spans="1:18" ht="14.25">
      <c r="A19" s="265" t="str">
        <f t="shared" si="0"/>
        <v>CS(Sendust)2</v>
      </c>
      <c r="B19" s="265" t="str">
        <f t="shared" si="1"/>
        <v>CS(Sendust)060</v>
      </c>
      <c r="C19" s="178" t="str">
        <f t="shared" si="3"/>
        <v>CS(Sendust)</v>
      </c>
      <c r="D19" s="5">
        <v>2</v>
      </c>
      <c r="E19" s="157" t="s">
        <v>1033</v>
      </c>
      <c r="F19" s="10">
        <v>0.0168</v>
      </c>
      <c r="G19" s="179">
        <v>4.8578E-06</v>
      </c>
      <c r="H19" s="180">
        <v>2.79047</v>
      </c>
      <c r="I19" s="140"/>
      <c r="J19" s="140"/>
      <c r="K19" s="140"/>
      <c r="L19" s="141"/>
      <c r="M19" s="205" t="str">
        <f aca="true" t="shared" si="5" ref="M19:M24">M18</f>
        <v>CS(Sendust)</v>
      </c>
      <c r="N19" s="157" t="s">
        <v>1033</v>
      </c>
      <c r="O19" s="143">
        <v>2.207</v>
      </c>
      <c r="P19" s="143">
        <v>4.518</v>
      </c>
      <c r="Q19" s="148">
        <v>0.0244</v>
      </c>
      <c r="R19" s="143">
        <v>1.967</v>
      </c>
    </row>
    <row r="20" spans="1:18" ht="14.25">
      <c r="A20" s="265" t="str">
        <f t="shared" si="0"/>
        <v>CS(Sendust)3</v>
      </c>
      <c r="B20" s="265" t="str">
        <f t="shared" si="1"/>
        <v>CS(Sendust)075</v>
      </c>
      <c r="C20" s="178" t="str">
        <f t="shared" si="3"/>
        <v>CS(Sendust)</v>
      </c>
      <c r="D20" s="5">
        <v>3</v>
      </c>
      <c r="E20" s="157" t="s">
        <v>1034</v>
      </c>
      <c r="F20" s="10">
        <v>0.01349</v>
      </c>
      <c r="G20" s="179">
        <v>6.50667E-06</v>
      </c>
      <c r="H20" s="180">
        <v>2.74852</v>
      </c>
      <c r="I20" s="140"/>
      <c r="J20" s="140"/>
      <c r="K20" s="140"/>
      <c r="L20" s="141"/>
      <c r="M20" s="205" t="str">
        <f t="shared" si="5"/>
        <v>CS(Sendust)</v>
      </c>
      <c r="N20" s="157" t="s">
        <v>1034</v>
      </c>
      <c r="O20" s="143">
        <v>2.207</v>
      </c>
      <c r="P20" s="143">
        <v>4.518</v>
      </c>
      <c r="Q20" s="148">
        <v>0.0244</v>
      </c>
      <c r="R20" s="143">
        <v>1.967</v>
      </c>
    </row>
    <row r="21" spans="1:18" ht="14.25">
      <c r="A21" s="265" t="str">
        <f t="shared" si="0"/>
        <v>CS(Sendust)4</v>
      </c>
      <c r="B21" s="265" t="str">
        <f t="shared" si="1"/>
        <v>CS(Sendust)090</v>
      </c>
      <c r="C21" s="178" t="str">
        <f t="shared" si="3"/>
        <v>CS(Sendust)</v>
      </c>
      <c r="D21" s="5">
        <v>4</v>
      </c>
      <c r="E21" s="157" t="s">
        <v>1035</v>
      </c>
      <c r="F21" s="10">
        <v>0.01123</v>
      </c>
      <c r="G21" s="179">
        <v>9.52231E-06</v>
      </c>
      <c r="H21" s="180">
        <v>2.72896</v>
      </c>
      <c r="I21" s="140"/>
      <c r="J21" s="140"/>
      <c r="K21" s="140"/>
      <c r="L21" s="141"/>
      <c r="M21" s="205" t="str">
        <f t="shared" si="5"/>
        <v>CS(Sendust)</v>
      </c>
      <c r="N21" s="157" t="s">
        <v>1035</v>
      </c>
      <c r="O21" s="143">
        <v>2.207</v>
      </c>
      <c r="P21" s="143">
        <v>4.518</v>
      </c>
      <c r="Q21" s="148">
        <v>0.0244</v>
      </c>
      <c r="R21" s="143">
        <v>1.967</v>
      </c>
    </row>
    <row r="22" spans="1:18" ht="14.25">
      <c r="A22" s="265" t="str">
        <f t="shared" si="0"/>
        <v>CS(Sendust)5</v>
      </c>
      <c r="B22" s="265" t="str">
        <f t="shared" si="1"/>
        <v>CS(Sendust)125</v>
      </c>
      <c r="C22" s="178" t="str">
        <f t="shared" si="3"/>
        <v>CS(Sendust)</v>
      </c>
      <c r="D22" s="5">
        <v>5</v>
      </c>
      <c r="E22" s="157">
        <v>125</v>
      </c>
      <c r="F22" s="10">
        <v>0.00813</v>
      </c>
      <c r="G22" s="179">
        <v>1.76767E-05</v>
      </c>
      <c r="H22" s="180">
        <v>2.66008</v>
      </c>
      <c r="I22" s="140"/>
      <c r="J22" s="140"/>
      <c r="K22" s="140"/>
      <c r="L22" s="141"/>
      <c r="M22" s="205" t="str">
        <f t="shared" si="5"/>
        <v>CS(Sendust)</v>
      </c>
      <c r="N22" s="157">
        <v>125</v>
      </c>
      <c r="O22" s="143">
        <v>2.207</v>
      </c>
      <c r="P22" s="143">
        <v>4.518</v>
      </c>
      <c r="Q22" s="148">
        <v>0.0244</v>
      </c>
      <c r="R22" s="143">
        <v>1.967</v>
      </c>
    </row>
    <row r="23" spans="1:18" ht="14.25">
      <c r="A23" s="265" t="str">
        <f t="shared" si="0"/>
        <v>CS(Sendust)6</v>
      </c>
      <c r="B23" s="265" t="str">
        <f t="shared" si="1"/>
        <v>CS(Sendust)</v>
      </c>
      <c r="C23" s="178" t="str">
        <f t="shared" si="3"/>
        <v>CS(Sendust)</v>
      </c>
      <c r="D23" s="5">
        <v>6</v>
      </c>
      <c r="E23" s="157"/>
      <c r="F23" s="8"/>
      <c r="G23" s="9"/>
      <c r="H23" s="181"/>
      <c r="I23" s="142"/>
      <c r="J23" s="142"/>
      <c r="K23" s="142"/>
      <c r="L23" s="141"/>
      <c r="M23" s="205" t="str">
        <f t="shared" si="5"/>
        <v>CS(Sendust)</v>
      </c>
      <c r="N23" s="157"/>
      <c r="O23" s="143"/>
      <c r="P23" s="143"/>
      <c r="Q23" s="148"/>
      <c r="R23" s="143"/>
    </row>
    <row r="24" spans="1:18" ht="14.25">
      <c r="A24" s="265" t="str">
        <f t="shared" si="0"/>
        <v>CS(Sendust)7</v>
      </c>
      <c r="B24" s="265" t="str">
        <f t="shared" si="1"/>
        <v>CS(Sendust)</v>
      </c>
      <c r="C24" s="178" t="str">
        <f t="shared" si="3"/>
        <v>CS(Sendust)</v>
      </c>
      <c r="D24" s="5">
        <v>7</v>
      </c>
      <c r="E24" s="157"/>
      <c r="F24" s="8"/>
      <c r="G24" s="9"/>
      <c r="H24" s="181"/>
      <c r="I24" s="142"/>
      <c r="J24" s="142"/>
      <c r="K24" s="142"/>
      <c r="L24" s="141"/>
      <c r="M24" s="205" t="str">
        <f t="shared" si="5"/>
        <v>CS(Sendust)</v>
      </c>
      <c r="N24" s="157"/>
      <c r="O24" s="143"/>
      <c r="P24" s="143"/>
      <c r="Q24" s="148"/>
      <c r="R24" s="143"/>
    </row>
    <row r="25" spans="1:18" ht="14.25">
      <c r="A25" s="265" t="str">
        <f>C25&amp;D25</f>
        <v>CK(MegaFlux)1</v>
      </c>
      <c r="B25" s="265" t="str">
        <f>C25&amp;E25</f>
        <v>CK(MegaFlux)019</v>
      </c>
      <c r="C25" s="178" t="s">
        <v>1212</v>
      </c>
      <c r="D25" s="5">
        <v>1</v>
      </c>
      <c r="E25" s="157" t="s">
        <v>1213</v>
      </c>
      <c r="F25">
        <v>0.05271</v>
      </c>
      <c r="G25" s="36">
        <v>6.37093E-09</v>
      </c>
      <c r="H25" s="36">
        <v>3.42435</v>
      </c>
      <c r="I25" s="142"/>
      <c r="J25" s="142"/>
      <c r="K25" s="142"/>
      <c r="L25" s="141"/>
      <c r="M25" s="205" t="s">
        <v>1212</v>
      </c>
      <c r="N25" s="157" t="s">
        <v>1213</v>
      </c>
      <c r="O25" s="143">
        <v>2.166</v>
      </c>
      <c r="P25" s="143">
        <v>9.918</v>
      </c>
      <c r="Q25" s="148">
        <v>0.0519</v>
      </c>
      <c r="R25" s="143">
        <v>2.061</v>
      </c>
    </row>
    <row r="26" spans="1:18" ht="14.25">
      <c r="A26" s="265" t="str">
        <f t="shared" si="0"/>
        <v>CK(MegaFlux)2</v>
      </c>
      <c r="B26" s="265" t="str">
        <f t="shared" si="1"/>
        <v>CK(MegaFlux)026</v>
      </c>
      <c r="C26" s="178" t="s">
        <v>888</v>
      </c>
      <c r="D26" s="5">
        <v>2</v>
      </c>
      <c r="E26" s="157" t="s">
        <v>1032</v>
      </c>
      <c r="F26" s="179">
        <v>0.03874</v>
      </c>
      <c r="G26" s="179">
        <v>2.66371E-07</v>
      </c>
      <c r="H26" s="182">
        <v>2.9436</v>
      </c>
      <c r="I26" s="140"/>
      <c r="J26" s="140"/>
      <c r="K26" s="140"/>
      <c r="L26" s="141"/>
      <c r="M26" s="205" t="s">
        <v>891</v>
      </c>
      <c r="N26" s="157" t="s">
        <v>1032</v>
      </c>
      <c r="O26" s="143">
        <v>2.166</v>
      </c>
      <c r="P26" s="143">
        <v>9.918</v>
      </c>
      <c r="Q26" s="148">
        <v>0.0519</v>
      </c>
      <c r="R26" s="143">
        <v>2.061</v>
      </c>
    </row>
    <row r="27" spans="1:18" ht="14.25">
      <c r="A27" s="265" t="str">
        <f t="shared" si="0"/>
        <v>CK(MegaFlux)3</v>
      </c>
      <c r="B27" s="265" t="str">
        <f t="shared" si="1"/>
        <v>CK(MegaFlux)050</v>
      </c>
      <c r="C27" s="178" t="str">
        <f t="shared" si="3"/>
        <v>CK(MegaFlux)</v>
      </c>
      <c r="D27" s="5">
        <v>3</v>
      </c>
      <c r="E27" s="157" t="s">
        <v>1036</v>
      </c>
      <c r="F27" s="266">
        <v>0.01951</v>
      </c>
      <c r="G27" s="266">
        <v>1.0114E-06</v>
      </c>
      <c r="H27" s="267">
        <v>2.85904</v>
      </c>
      <c r="I27" s="140"/>
      <c r="J27" s="140"/>
      <c r="K27" s="140"/>
      <c r="L27" s="141"/>
      <c r="M27" s="205" t="str">
        <f aca="true" t="shared" si="6" ref="M27:M46">M26</f>
        <v>CK(MegaFlux)</v>
      </c>
      <c r="N27" s="157" t="s">
        <v>1036</v>
      </c>
      <c r="O27" s="143">
        <v>2.145</v>
      </c>
      <c r="P27" s="143">
        <v>8.874</v>
      </c>
      <c r="Q27" s="148">
        <v>0.0632</v>
      </c>
      <c r="R27" s="143">
        <v>1.98</v>
      </c>
    </row>
    <row r="28" spans="1:18" ht="14.25">
      <c r="A28" s="265" t="str">
        <f t="shared" si="0"/>
        <v>CK(MegaFlux)4</v>
      </c>
      <c r="B28" s="265" t="str">
        <f t="shared" si="1"/>
        <v>CK(MegaFlux)060</v>
      </c>
      <c r="C28" s="178" t="str">
        <f t="shared" si="3"/>
        <v>CK(MegaFlux)</v>
      </c>
      <c r="D28" s="5">
        <v>4</v>
      </c>
      <c r="E28" s="157" t="s">
        <v>1033</v>
      </c>
      <c r="F28" s="9">
        <v>0.01652</v>
      </c>
      <c r="G28" s="9">
        <v>6.42534E-07</v>
      </c>
      <c r="H28" s="180">
        <v>2.95489</v>
      </c>
      <c r="I28" s="140"/>
      <c r="J28" s="140"/>
      <c r="K28" s="140"/>
      <c r="L28" s="141"/>
      <c r="M28" s="205" t="str">
        <f t="shared" si="6"/>
        <v>CK(MegaFlux)</v>
      </c>
      <c r="N28" s="157" t="s">
        <v>1033</v>
      </c>
      <c r="O28" s="143">
        <v>2.145</v>
      </c>
      <c r="P28" s="143">
        <v>8.874</v>
      </c>
      <c r="Q28" s="148">
        <v>0.0632</v>
      </c>
      <c r="R28" s="143">
        <v>1.98</v>
      </c>
    </row>
    <row r="29" spans="1:18" ht="14.25">
      <c r="A29" s="265" t="str">
        <f t="shared" si="0"/>
        <v>CK(MegaFlux)5</v>
      </c>
      <c r="B29" s="265" t="str">
        <f t="shared" si="1"/>
        <v>CK(MegaFlux)075</v>
      </c>
      <c r="C29" s="178" t="str">
        <f t="shared" si="3"/>
        <v>CK(MegaFlux)</v>
      </c>
      <c r="D29" s="5">
        <v>5</v>
      </c>
      <c r="E29" s="157" t="s">
        <v>1034</v>
      </c>
      <c r="F29" s="10">
        <v>0.01312</v>
      </c>
      <c r="G29" s="179">
        <v>1.81833E-06</v>
      </c>
      <c r="H29" s="180">
        <v>2.80398</v>
      </c>
      <c r="I29" s="140"/>
      <c r="J29" s="140"/>
      <c r="K29" s="140"/>
      <c r="L29" s="141"/>
      <c r="M29" s="205" t="str">
        <f t="shared" si="6"/>
        <v>CK(MegaFlux)</v>
      </c>
      <c r="N29" s="157" t="s">
        <v>1034</v>
      </c>
      <c r="O29" s="143">
        <v>2.145</v>
      </c>
      <c r="P29" s="143">
        <v>8.874</v>
      </c>
      <c r="Q29" s="148">
        <v>0.0632</v>
      </c>
      <c r="R29" s="143">
        <v>1.98</v>
      </c>
    </row>
    <row r="30" spans="1:18" ht="14.25">
      <c r="A30" s="265" t="str">
        <f t="shared" si="0"/>
        <v>CK(MegaFlux)6</v>
      </c>
      <c r="B30" s="265" t="str">
        <f t="shared" si="1"/>
        <v>CK(MegaFlux)090</v>
      </c>
      <c r="C30" s="178" t="str">
        <f t="shared" si="3"/>
        <v>CK(MegaFlux)</v>
      </c>
      <c r="D30" s="5">
        <v>6</v>
      </c>
      <c r="E30" s="157" t="s">
        <v>1035</v>
      </c>
      <c r="F30" s="10">
        <v>0.01101</v>
      </c>
      <c r="G30" s="179">
        <v>2.47097E-06</v>
      </c>
      <c r="H30" s="180">
        <v>2.80913</v>
      </c>
      <c r="I30" s="140"/>
      <c r="J30" s="140"/>
      <c r="K30" s="140"/>
      <c r="L30" s="141"/>
      <c r="M30" s="205" t="str">
        <f t="shared" si="6"/>
        <v>CK(MegaFlux)</v>
      </c>
      <c r="N30" s="157" t="s">
        <v>1035</v>
      </c>
      <c r="O30" s="143">
        <v>2.145</v>
      </c>
      <c r="P30" s="143">
        <v>8.874</v>
      </c>
      <c r="Q30" s="148">
        <v>0.0632</v>
      </c>
      <c r="R30" s="143">
        <v>1.98</v>
      </c>
    </row>
    <row r="31" spans="1:18" ht="14.25">
      <c r="A31" s="265" t="str">
        <f t="shared" si="0"/>
        <v>CK(MegaFlux)7</v>
      </c>
      <c r="B31" s="265" t="str">
        <f t="shared" si="1"/>
        <v>CK(MegaFlux)</v>
      </c>
      <c r="C31" s="178" t="str">
        <f t="shared" si="3"/>
        <v>CK(MegaFlux)</v>
      </c>
      <c r="D31" s="5">
        <v>7</v>
      </c>
      <c r="E31" s="157"/>
      <c r="F31" s="8"/>
      <c r="G31" s="9"/>
      <c r="H31" s="181"/>
      <c r="I31" s="142"/>
      <c r="J31" s="142"/>
      <c r="K31" s="142"/>
      <c r="L31" s="141"/>
      <c r="M31" s="205" t="str">
        <f t="shared" si="6"/>
        <v>CK(MegaFlux)</v>
      </c>
      <c r="N31" s="157"/>
      <c r="O31" s="143"/>
      <c r="P31" s="143"/>
      <c r="Q31" s="148"/>
      <c r="R31" s="143"/>
    </row>
    <row r="32" spans="1:18" ht="14.25">
      <c r="A32" s="265" t="str">
        <f aca="true" t="shared" si="7" ref="A32:A38">C32&amp;D32</f>
        <v>HS(HS)1</v>
      </c>
      <c r="B32" s="265" t="str">
        <f aca="true" t="shared" si="8" ref="B32:B38">C32&amp;E32</f>
        <v>HS(HS)019</v>
      </c>
      <c r="C32" s="178" t="s">
        <v>899</v>
      </c>
      <c r="D32" s="5">
        <v>1</v>
      </c>
      <c r="E32" s="157" t="s">
        <v>1076</v>
      </c>
      <c r="F32" s="10">
        <v>0.05232</v>
      </c>
      <c r="G32" s="179">
        <v>2.0959E-07</v>
      </c>
      <c r="H32" s="182">
        <v>3.0866</v>
      </c>
      <c r="I32" s="142"/>
      <c r="J32" s="142"/>
      <c r="K32" s="142"/>
      <c r="L32" s="141"/>
      <c r="M32" s="205" t="s">
        <v>899</v>
      </c>
      <c r="N32" s="157" t="s">
        <v>1076</v>
      </c>
      <c r="O32" s="143">
        <v>1.878</v>
      </c>
      <c r="P32" s="143">
        <v>2.277</v>
      </c>
      <c r="Q32" s="148">
        <v>0.0053</v>
      </c>
      <c r="R32" s="143">
        <v>2.135</v>
      </c>
    </row>
    <row r="33" spans="1:18" ht="14.25">
      <c r="A33" s="265" t="str">
        <f t="shared" si="7"/>
        <v>HS(HS)2</v>
      </c>
      <c r="B33" s="265" t="str">
        <f t="shared" si="8"/>
        <v>HS(HS)026</v>
      </c>
      <c r="C33" s="178" t="s">
        <v>899</v>
      </c>
      <c r="D33" s="5">
        <v>2</v>
      </c>
      <c r="E33" s="157" t="s">
        <v>1032</v>
      </c>
      <c r="F33" s="10">
        <v>0.03963</v>
      </c>
      <c r="G33" s="179">
        <v>8.90955E-09</v>
      </c>
      <c r="H33" s="180">
        <v>3.66841</v>
      </c>
      <c r="I33" s="140"/>
      <c r="J33" s="140"/>
      <c r="K33" s="140"/>
      <c r="L33" s="141"/>
      <c r="M33" s="205" t="s">
        <v>899</v>
      </c>
      <c r="N33" s="157" t="s">
        <v>1032</v>
      </c>
      <c r="O33" s="143">
        <v>1.878</v>
      </c>
      <c r="P33" s="143">
        <v>2.277</v>
      </c>
      <c r="Q33" s="148">
        <v>0.0053</v>
      </c>
      <c r="R33" s="143">
        <v>2.135</v>
      </c>
    </row>
    <row r="34" spans="1:18" ht="14.25">
      <c r="A34" s="265" t="str">
        <f t="shared" si="7"/>
        <v>HS(HS)3</v>
      </c>
      <c r="B34" s="265" t="str">
        <f t="shared" si="8"/>
        <v>HS(HS)060</v>
      </c>
      <c r="C34" s="178" t="str">
        <f t="shared" si="3"/>
        <v>HS(HS)</v>
      </c>
      <c r="D34" s="5">
        <v>3</v>
      </c>
      <c r="E34" s="157" t="s">
        <v>1033</v>
      </c>
      <c r="F34" s="266">
        <v>0.01709</v>
      </c>
      <c r="G34" s="266">
        <v>3.27818E-07</v>
      </c>
      <c r="H34" s="267">
        <v>3.14507</v>
      </c>
      <c r="I34" s="140"/>
      <c r="J34" s="140"/>
      <c r="K34" s="140"/>
      <c r="L34" s="141"/>
      <c r="M34" s="205" t="str">
        <f t="shared" si="6"/>
        <v>HS(HS)</v>
      </c>
      <c r="N34" s="157" t="s">
        <v>1033</v>
      </c>
      <c r="O34" s="143">
        <v>2.275</v>
      </c>
      <c r="P34" s="143">
        <v>2.83</v>
      </c>
      <c r="Q34" s="148">
        <v>0.0312</v>
      </c>
      <c r="R34" s="143">
        <v>1.953</v>
      </c>
    </row>
    <row r="35" spans="1:18" ht="14.25">
      <c r="A35" s="265" t="str">
        <f t="shared" si="7"/>
        <v>HS(HS)4</v>
      </c>
      <c r="B35" s="265" t="str">
        <f t="shared" si="8"/>
        <v>HS(HS)075</v>
      </c>
      <c r="C35" s="178" t="str">
        <f t="shared" si="3"/>
        <v>HS(HS)</v>
      </c>
      <c r="D35" s="5">
        <v>4</v>
      </c>
      <c r="E35" s="157" t="s">
        <v>1034</v>
      </c>
      <c r="F35" s="10">
        <v>0.01387</v>
      </c>
      <c r="G35" s="179">
        <v>5.05662E-07</v>
      </c>
      <c r="H35" s="180">
        <v>3.08316</v>
      </c>
      <c r="I35" s="140"/>
      <c r="J35" s="140"/>
      <c r="K35" s="140"/>
      <c r="L35" s="141"/>
      <c r="M35" s="205" t="str">
        <f t="shared" si="6"/>
        <v>HS(HS)</v>
      </c>
      <c r="N35" s="157" t="s">
        <v>1034</v>
      </c>
      <c r="O35" s="143">
        <v>2.269</v>
      </c>
      <c r="P35" s="143">
        <v>3.677</v>
      </c>
      <c r="Q35" s="148">
        <v>0.0411</v>
      </c>
      <c r="R35" s="143">
        <v>1.93</v>
      </c>
    </row>
    <row r="36" spans="1:18" ht="14.25">
      <c r="A36" s="265" t="str">
        <f t="shared" si="7"/>
        <v>HS(HS)5</v>
      </c>
      <c r="B36" s="265" t="str">
        <f t="shared" si="8"/>
        <v>HS(HS)090</v>
      </c>
      <c r="C36" s="178" t="str">
        <f t="shared" si="3"/>
        <v>HS(HS)</v>
      </c>
      <c r="D36" s="5">
        <v>5</v>
      </c>
      <c r="E36" s="157" t="s">
        <v>1035</v>
      </c>
      <c r="F36" s="10">
        <v>0.0114</v>
      </c>
      <c r="G36" s="179">
        <v>2.05418E-06</v>
      </c>
      <c r="H36" s="180">
        <v>2.85345</v>
      </c>
      <c r="I36" s="140"/>
      <c r="J36" s="140"/>
      <c r="K36" s="140"/>
      <c r="L36" s="141"/>
      <c r="M36" s="205" t="str">
        <f t="shared" si="6"/>
        <v>HS(HS)</v>
      </c>
      <c r="N36" s="157" t="s">
        <v>1035</v>
      </c>
      <c r="O36" s="143">
        <v>2.269</v>
      </c>
      <c r="P36" s="143">
        <v>3.677</v>
      </c>
      <c r="Q36" s="148">
        <v>0.0411</v>
      </c>
      <c r="R36" s="143">
        <v>1.93</v>
      </c>
    </row>
    <row r="37" spans="1:18" ht="14.25">
      <c r="A37" s="265" t="str">
        <f t="shared" si="7"/>
        <v>HS(HS)6</v>
      </c>
      <c r="B37" s="265" t="str">
        <f t="shared" si="8"/>
        <v>HS(HS)</v>
      </c>
      <c r="C37" s="178" t="str">
        <f t="shared" si="3"/>
        <v>HS(HS)</v>
      </c>
      <c r="D37" s="5">
        <v>6</v>
      </c>
      <c r="E37" s="157"/>
      <c r="F37" s="10"/>
      <c r="G37" s="179"/>
      <c r="H37" s="180"/>
      <c r="I37" s="140"/>
      <c r="J37" s="140"/>
      <c r="K37" s="140"/>
      <c r="L37" s="141"/>
      <c r="M37" s="205" t="str">
        <f t="shared" si="6"/>
        <v>HS(HS)</v>
      </c>
      <c r="N37" s="157"/>
      <c r="O37" s="143"/>
      <c r="P37" s="143"/>
      <c r="Q37" s="148"/>
      <c r="R37" s="143"/>
    </row>
    <row r="38" spans="1:18" ht="14.25">
      <c r="A38" s="265" t="str">
        <f t="shared" si="7"/>
        <v>HS(HS)7</v>
      </c>
      <c r="B38" s="265" t="str">
        <f t="shared" si="8"/>
        <v>HS(HS)</v>
      </c>
      <c r="C38" s="178" t="str">
        <f>C37</f>
        <v>HS(HS)</v>
      </c>
      <c r="D38" s="5">
        <v>7</v>
      </c>
      <c r="E38" s="157"/>
      <c r="F38" s="8"/>
      <c r="G38" s="9"/>
      <c r="H38" s="181"/>
      <c r="I38" s="142"/>
      <c r="J38" s="142"/>
      <c r="K38" s="142"/>
      <c r="L38" s="141"/>
      <c r="M38" s="205" t="str">
        <f>M37</f>
        <v>HS(HS)</v>
      </c>
      <c r="N38" s="157"/>
      <c r="O38" s="143"/>
      <c r="P38" s="143"/>
      <c r="Q38" s="148"/>
      <c r="R38" s="143"/>
    </row>
    <row r="39" spans="1:18" ht="14.25">
      <c r="A39" s="265" t="str">
        <f t="shared" si="0"/>
        <v>KS(KS)1</v>
      </c>
      <c r="B39" s="265" t="str">
        <f t="shared" si="1"/>
        <v>KS(KS)026</v>
      </c>
      <c r="C39" s="178" t="s">
        <v>1097</v>
      </c>
      <c r="D39" s="5">
        <v>1</v>
      </c>
      <c r="E39" s="157" t="s">
        <v>1032</v>
      </c>
      <c r="F39" s="179">
        <v>0.0385</v>
      </c>
      <c r="G39" s="179">
        <v>1.56055E-06</v>
      </c>
      <c r="H39" s="180">
        <v>2.74068</v>
      </c>
      <c r="I39" s="142"/>
      <c r="J39" s="142"/>
      <c r="K39" s="142"/>
      <c r="L39" s="141"/>
      <c r="M39" s="205" t="s">
        <v>1099</v>
      </c>
      <c r="N39" s="157" t="s">
        <v>1032</v>
      </c>
      <c r="O39" s="143">
        <v>2.219</v>
      </c>
      <c r="P39" s="143">
        <v>8.295</v>
      </c>
      <c r="Q39" s="148">
        <v>0.0623</v>
      </c>
      <c r="R39" s="143">
        <v>1.99</v>
      </c>
    </row>
    <row r="40" spans="1:18" ht="14.25">
      <c r="A40" s="265" t="str">
        <f aca="true" t="shared" si="9" ref="A40:A47">C40&amp;D40</f>
        <v>KS(KS)2</v>
      </c>
      <c r="B40" s="265" t="str">
        <f aca="true" t="shared" si="10" ref="B40:B47">C40&amp;E40</f>
        <v>KS(KS)040</v>
      </c>
      <c r="C40" s="178" t="s">
        <v>1097</v>
      </c>
      <c r="D40" s="5">
        <v>2</v>
      </c>
      <c r="E40" s="157" t="s">
        <v>1098</v>
      </c>
      <c r="F40" s="10">
        <v>0.02496</v>
      </c>
      <c r="G40" s="179">
        <v>2.24679E-06</v>
      </c>
      <c r="H40" s="180">
        <v>2.74487</v>
      </c>
      <c r="I40" s="140"/>
      <c r="J40" s="140"/>
      <c r="K40" s="140"/>
      <c r="L40" s="141"/>
      <c r="M40" s="205" t="s">
        <v>1099</v>
      </c>
      <c r="N40" s="157" t="s">
        <v>1098</v>
      </c>
      <c r="O40" s="143">
        <v>2.219</v>
      </c>
      <c r="P40" s="143">
        <v>7.465</v>
      </c>
      <c r="Q40" s="148">
        <v>0.0561</v>
      </c>
      <c r="R40" s="143">
        <v>1.99</v>
      </c>
    </row>
    <row r="41" spans="1:18" ht="14.25">
      <c r="A41" s="265" t="str">
        <f t="shared" si="9"/>
        <v>KS(KS)3</v>
      </c>
      <c r="B41" s="265" t="str">
        <f t="shared" si="10"/>
        <v>KS(KS)060</v>
      </c>
      <c r="C41" s="178" t="s">
        <v>1097</v>
      </c>
      <c r="D41" s="5">
        <v>3</v>
      </c>
      <c r="E41" s="157" t="s">
        <v>1033</v>
      </c>
      <c r="F41" s="10">
        <v>0.0165</v>
      </c>
      <c r="G41" s="179">
        <v>7.46404E-06</v>
      </c>
      <c r="H41" s="180">
        <v>2.58202</v>
      </c>
      <c r="I41" s="140"/>
      <c r="J41" s="140"/>
      <c r="K41" s="140"/>
      <c r="L41" s="141"/>
      <c r="M41" s="205" t="str">
        <f t="shared" si="6"/>
        <v>KS(KS)</v>
      </c>
      <c r="N41" s="157" t="s">
        <v>1033</v>
      </c>
      <c r="O41" s="143">
        <v>2.231</v>
      </c>
      <c r="P41" s="143">
        <v>7.37</v>
      </c>
      <c r="Q41" s="148">
        <v>0.0315</v>
      </c>
      <c r="R41" s="143">
        <v>2.086</v>
      </c>
    </row>
    <row r="42" spans="1:18" ht="14.25">
      <c r="A42" s="265" t="str">
        <f t="shared" si="9"/>
        <v>KS(KS)4</v>
      </c>
      <c r="B42" s="265" t="str">
        <f t="shared" si="10"/>
        <v>KS(KS)</v>
      </c>
      <c r="C42" s="178" t="s">
        <v>1097</v>
      </c>
      <c r="D42" s="5">
        <v>4</v>
      </c>
      <c r="E42" s="157"/>
      <c r="F42" s="10"/>
      <c r="G42" s="179"/>
      <c r="H42" s="180"/>
      <c r="I42" s="140"/>
      <c r="J42" s="140"/>
      <c r="K42" s="140"/>
      <c r="L42" s="141"/>
      <c r="M42" s="205" t="str">
        <f t="shared" si="6"/>
        <v>KS(KS)</v>
      </c>
      <c r="N42" s="157"/>
      <c r="O42" s="143"/>
      <c r="P42" s="143"/>
      <c r="Q42" s="148"/>
      <c r="R42" s="143"/>
    </row>
    <row r="43" spans="1:18" ht="14.25">
      <c r="A43" s="265" t="str">
        <f t="shared" si="9"/>
        <v>KS(KS)5</v>
      </c>
      <c r="B43" s="265" t="str">
        <f t="shared" si="10"/>
        <v>KS(KS)</v>
      </c>
      <c r="C43" s="178" t="s">
        <v>1097</v>
      </c>
      <c r="D43" s="5">
        <v>5</v>
      </c>
      <c r="E43" s="157"/>
      <c r="F43" s="10"/>
      <c r="G43" s="179"/>
      <c r="H43" s="180"/>
      <c r="I43" s="140"/>
      <c r="J43" s="140"/>
      <c r="K43" s="140"/>
      <c r="L43" s="141"/>
      <c r="M43" s="205" t="str">
        <f t="shared" si="6"/>
        <v>KS(KS)</v>
      </c>
      <c r="N43" s="157"/>
      <c r="O43" s="143"/>
      <c r="P43" s="143"/>
      <c r="Q43" s="148"/>
      <c r="R43" s="143"/>
    </row>
    <row r="44" spans="1:18" ht="14.25">
      <c r="A44" s="265" t="str">
        <f t="shared" si="9"/>
        <v>KS(KS)5</v>
      </c>
      <c r="B44" s="265" t="str">
        <f t="shared" si="10"/>
        <v>KS(KS)</v>
      </c>
      <c r="C44" s="178" t="s">
        <v>1097</v>
      </c>
      <c r="D44" s="5">
        <v>5</v>
      </c>
      <c r="E44" s="157"/>
      <c r="F44" s="10"/>
      <c r="G44" s="179"/>
      <c r="H44" s="180"/>
      <c r="I44" s="140"/>
      <c r="J44" s="140"/>
      <c r="K44" s="140"/>
      <c r="L44" s="141"/>
      <c r="M44" s="205" t="str">
        <f t="shared" si="6"/>
        <v>KS(KS)</v>
      </c>
      <c r="N44" s="157"/>
      <c r="O44" s="143"/>
      <c r="P44" s="143"/>
      <c r="Q44" s="148"/>
      <c r="R44" s="143"/>
    </row>
    <row r="45" spans="1:18" ht="14.25">
      <c r="A45" s="265" t="str">
        <f t="shared" si="9"/>
        <v>KS(KS)6</v>
      </c>
      <c r="B45" s="265" t="str">
        <f t="shared" si="10"/>
        <v>KS(KS)</v>
      </c>
      <c r="C45" s="178" t="s">
        <v>1097</v>
      </c>
      <c r="D45" s="5">
        <v>6</v>
      </c>
      <c r="E45" s="157"/>
      <c r="F45" s="8"/>
      <c r="G45" s="9"/>
      <c r="H45" s="181"/>
      <c r="I45" s="142"/>
      <c r="J45" s="142"/>
      <c r="K45" s="142"/>
      <c r="L45" s="141"/>
      <c r="M45" s="205" t="str">
        <f t="shared" si="6"/>
        <v>KS(KS)</v>
      </c>
      <c r="N45" s="157"/>
      <c r="O45" s="143"/>
      <c r="P45" s="143"/>
      <c r="Q45" s="148"/>
      <c r="R45" s="143"/>
    </row>
    <row r="46" spans="1:18" ht="14.25">
      <c r="A46" s="265" t="str">
        <f t="shared" si="9"/>
        <v>KS(KS)7</v>
      </c>
      <c r="B46" s="265" t="str">
        <f t="shared" si="10"/>
        <v>KS(KS)</v>
      </c>
      <c r="C46" s="263" t="str">
        <f t="shared" si="3"/>
        <v>KS(KS)</v>
      </c>
      <c r="D46" s="264">
        <v>7</v>
      </c>
      <c r="E46" s="157"/>
      <c r="F46" s="8"/>
      <c r="G46" s="9"/>
      <c r="H46" s="181"/>
      <c r="I46" s="142"/>
      <c r="J46" s="142"/>
      <c r="K46" s="142"/>
      <c r="L46" s="141"/>
      <c r="M46" s="205" t="str">
        <f t="shared" si="6"/>
        <v>KS(KS)</v>
      </c>
      <c r="N46" s="157"/>
      <c r="O46" s="143"/>
      <c r="P46" s="143"/>
      <c r="Q46" s="148"/>
      <c r="R46" s="143"/>
    </row>
    <row r="47" spans="1:18" ht="14.25">
      <c r="A47" s="265" t="str">
        <f t="shared" si="9"/>
        <v>KH(KH)1</v>
      </c>
      <c r="B47" s="265" t="str">
        <f t="shared" si="10"/>
        <v>KH(KH)026</v>
      </c>
      <c r="C47" s="178" t="s">
        <v>1597</v>
      </c>
      <c r="D47" s="5">
        <v>1</v>
      </c>
      <c r="E47" s="157" t="s">
        <v>1032</v>
      </c>
      <c r="F47" s="10">
        <v>0.03863</v>
      </c>
      <c r="G47" s="179">
        <v>4.09914E-08</v>
      </c>
      <c r="H47" s="180">
        <v>3.27495</v>
      </c>
      <c r="I47" s="142"/>
      <c r="J47" s="142"/>
      <c r="K47" s="142"/>
      <c r="L47" s="141"/>
      <c r="M47" s="205" t="s">
        <v>1597</v>
      </c>
      <c r="N47" s="157" t="s">
        <v>1032</v>
      </c>
      <c r="O47" s="143">
        <v>2.164</v>
      </c>
      <c r="P47" s="143">
        <v>7.613</v>
      </c>
      <c r="Q47" s="148">
        <v>0.0183</v>
      </c>
      <c r="R47" s="143">
        <v>2.169</v>
      </c>
    </row>
    <row r="48" spans="1:18" ht="14.25">
      <c r="A48" s="265" t="str">
        <f aca="true" t="shared" si="11" ref="A48:A54">C48&amp;D48</f>
        <v>KH(KH)2</v>
      </c>
      <c r="B48" s="265" t="str">
        <f aca="true" t="shared" si="12" ref="B48:B54">C48&amp;E48</f>
        <v>KH(KH)040</v>
      </c>
      <c r="C48" s="178" t="s">
        <v>1597</v>
      </c>
      <c r="D48" s="5">
        <v>2</v>
      </c>
      <c r="E48" s="157" t="s">
        <v>1098</v>
      </c>
      <c r="F48" s="10">
        <v>0.02507</v>
      </c>
      <c r="G48" s="179">
        <v>9.05713E-08</v>
      </c>
      <c r="H48" s="180">
        <v>3.25109</v>
      </c>
      <c r="I48" s="140"/>
      <c r="J48" s="140"/>
      <c r="K48" s="140"/>
      <c r="L48" s="141"/>
      <c r="M48" s="205" t="s">
        <v>1597</v>
      </c>
      <c r="N48" s="157" t="s">
        <v>1098</v>
      </c>
      <c r="O48" s="143">
        <v>2.241</v>
      </c>
      <c r="P48" s="143">
        <v>7.19</v>
      </c>
      <c r="Q48" s="148">
        <v>0.0182</v>
      </c>
      <c r="R48" s="143">
        <v>2.156</v>
      </c>
    </row>
    <row r="49" spans="1:18" ht="14.25">
      <c r="A49" s="265" t="str">
        <f t="shared" si="11"/>
        <v>KH(KH)3</v>
      </c>
      <c r="B49" s="265" t="str">
        <f t="shared" si="12"/>
        <v>KH(KH)060</v>
      </c>
      <c r="C49" s="178" t="s">
        <v>1597</v>
      </c>
      <c r="D49" s="5">
        <v>3</v>
      </c>
      <c r="E49" s="157" t="s">
        <v>1033</v>
      </c>
      <c r="F49" s="10">
        <v>0.0166</v>
      </c>
      <c r="G49" s="179">
        <v>1.41858E-07</v>
      </c>
      <c r="H49" s="180">
        <v>3.23092</v>
      </c>
      <c r="I49" s="140"/>
      <c r="J49" s="140"/>
      <c r="K49" s="140"/>
      <c r="L49" s="141"/>
      <c r="M49" s="205" t="str">
        <f aca="true" t="shared" si="13" ref="M49:M54">M48</f>
        <v>KH(KH)</v>
      </c>
      <c r="N49" s="157" t="s">
        <v>1033</v>
      </c>
      <c r="O49" s="143">
        <v>2.284</v>
      </c>
      <c r="P49" s="143">
        <v>6.615</v>
      </c>
      <c r="Q49" s="148">
        <v>0.031</v>
      </c>
      <c r="R49" s="143">
        <v>2.066</v>
      </c>
    </row>
    <row r="50" spans="1:18" ht="14.25">
      <c r="A50" s="265" t="str">
        <f t="shared" si="11"/>
        <v>KH(KH)4</v>
      </c>
      <c r="B50" s="265" t="str">
        <f t="shared" si="12"/>
        <v>KH(KH)090</v>
      </c>
      <c r="C50" s="178" t="s">
        <v>1597</v>
      </c>
      <c r="D50" s="5">
        <v>4</v>
      </c>
      <c r="E50" s="157" t="s">
        <v>1035</v>
      </c>
      <c r="F50" s="10">
        <v>0.01094</v>
      </c>
      <c r="G50" s="179">
        <v>3.31607E-07</v>
      </c>
      <c r="H50" s="180">
        <v>3.2104</v>
      </c>
      <c r="I50" s="140"/>
      <c r="J50" s="140"/>
      <c r="K50" s="140"/>
      <c r="L50" s="141"/>
      <c r="M50" s="205" t="str">
        <f t="shared" si="13"/>
        <v>KH(KH)</v>
      </c>
      <c r="N50" s="157" t="s">
        <v>1035</v>
      </c>
      <c r="O50" s="143">
        <v>2.229</v>
      </c>
      <c r="P50" s="143">
        <v>4.861</v>
      </c>
      <c r="Q50" s="148">
        <v>0.1374</v>
      </c>
      <c r="R50" s="143">
        <v>1.849</v>
      </c>
    </row>
    <row r="51" spans="1:18" ht="14.25">
      <c r="A51" s="265" t="str">
        <f t="shared" si="11"/>
        <v>KH(KH)5</v>
      </c>
      <c r="B51" s="265" t="str">
        <f t="shared" si="12"/>
        <v>KH(KH)</v>
      </c>
      <c r="C51" s="178" t="s">
        <v>1597</v>
      </c>
      <c r="D51" s="5">
        <v>5</v>
      </c>
      <c r="E51" s="157"/>
      <c r="F51" s="10"/>
      <c r="G51" s="179"/>
      <c r="H51" s="180"/>
      <c r="I51" s="140"/>
      <c r="J51" s="140"/>
      <c r="K51" s="140"/>
      <c r="L51" s="141"/>
      <c r="M51" s="205" t="str">
        <f t="shared" si="13"/>
        <v>KH(KH)</v>
      </c>
      <c r="N51" s="157"/>
      <c r="O51" s="143"/>
      <c r="P51" s="143"/>
      <c r="Q51" s="148"/>
      <c r="R51" s="143"/>
    </row>
    <row r="52" spans="1:18" ht="14.25">
      <c r="A52" s="265" t="str">
        <f t="shared" si="11"/>
        <v>KH(KH)5</v>
      </c>
      <c r="B52" s="265" t="str">
        <f t="shared" si="12"/>
        <v>KH(KH)</v>
      </c>
      <c r="C52" s="178" t="s">
        <v>1597</v>
      </c>
      <c r="D52" s="5">
        <v>5</v>
      </c>
      <c r="E52" s="157"/>
      <c r="F52" s="10"/>
      <c r="G52" s="179"/>
      <c r="H52" s="180"/>
      <c r="I52" s="140"/>
      <c r="J52" s="140"/>
      <c r="K52" s="140"/>
      <c r="L52" s="141"/>
      <c r="M52" s="205" t="str">
        <f t="shared" si="13"/>
        <v>KH(KH)</v>
      </c>
      <c r="N52" s="157"/>
      <c r="O52" s="143"/>
      <c r="P52" s="143"/>
      <c r="Q52" s="148"/>
      <c r="R52" s="143"/>
    </row>
    <row r="53" spans="1:18" ht="14.25">
      <c r="A53" s="265" t="str">
        <f t="shared" si="11"/>
        <v>KH(KH)6</v>
      </c>
      <c r="B53" s="265" t="str">
        <f t="shared" si="12"/>
        <v>KH(KH)</v>
      </c>
      <c r="C53" s="178" t="s">
        <v>1597</v>
      </c>
      <c r="D53" s="5">
        <v>6</v>
      </c>
      <c r="E53" s="157"/>
      <c r="F53" s="8"/>
      <c r="G53" s="9"/>
      <c r="H53" s="181"/>
      <c r="I53" s="142"/>
      <c r="J53" s="142"/>
      <c r="K53" s="142"/>
      <c r="L53" s="141"/>
      <c r="M53" s="205" t="str">
        <f t="shared" si="13"/>
        <v>KH(KH)</v>
      </c>
      <c r="N53" s="157"/>
      <c r="O53" s="143"/>
      <c r="P53" s="143"/>
      <c r="Q53" s="148"/>
      <c r="R53" s="143"/>
    </row>
    <row r="54" spans="1:18" ht="15" thickBot="1">
      <c r="A54" s="265" t="str">
        <f t="shared" si="11"/>
        <v>KH(KH)7</v>
      </c>
      <c r="B54" s="265" t="str">
        <f t="shared" si="12"/>
        <v>KH(KH)</v>
      </c>
      <c r="C54" s="183" t="str">
        <f>C53</f>
        <v>KH(KH)</v>
      </c>
      <c r="D54" s="184">
        <v>7</v>
      </c>
      <c r="E54" s="185"/>
      <c r="F54" s="186"/>
      <c r="G54" s="187"/>
      <c r="H54" s="188"/>
      <c r="I54" s="142"/>
      <c r="J54" s="142"/>
      <c r="K54" s="142"/>
      <c r="L54" s="141"/>
      <c r="M54" s="205" t="str">
        <f t="shared" si="13"/>
        <v>KH(KH)</v>
      </c>
      <c r="N54" s="157"/>
      <c r="O54" s="143"/>
      <c r="P54" s="143"/>
      <c r="Q54" s="148"/>
      <c r="R54" s="143"/>
    </row>
    <row r="64" ht="13.5">
      <c r="E64" s="36"/>
    </row>
    <row r="67" ht="13.5">
      <c r="E67" s="36"/>
    </row>
    <row r="70" ht="13.5">
      <c r="E70" s="36"/>
    </row>
    <row r="73" ht="13.5">
      <c r="E73" s="3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E44:E46 N44:N46 N26:N31 E26:E31 E4:E24 N4:N2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59"/>
  <sheetViews>
    <sheetView zoomScalePageLayoutView="0" workbookViewId="0" topLeftCell="A1539">
      <selection activeCell="G1560" sqref="G1560"/>
    </sheetView>
  </sheetViews>
  <sheetFormatPr defaultColWidth="6.21484375" defaultRowHeight="18.75" customHeight="1"/>
  <cols>
    <col min="1" max="1" width="7.5546875" style="268" customWidth="1"/>
    <col min="2" max="2" width="7.5546875" style="40" bestFit="1" customWidth="1"/>
    <col min="3" max="3" width="11.10546875" style="40" bestFit="1" customWidth="1"/>
    <col min="4" max="4" width="7.5546875" style="40" bestFit="1" customWidth="1"/>
    <col min="5" max="5" width="8.99609375" style="40" bestFit="1" customWidth="1"/>
    <col min="6" max="6" width="8.99609375" style="158" bestFit="1" customWidth="1"/>
    <col min="7" max="7" width="6.3359375" style="40" bestFit="1" customWidth="1"/>
    <col min="8" max="9" width="6.21484375" style="40" customWidth="1"/>
    <col min="10" max="10" width="9.10546875" style="40" bestFit="1" customWidth="1"/>
    <col min="11" max="16384" width="6.21484375" style="40" customWidth="1"/>
  </cols>
  <sheetData>
    <row r="1" spans="2:15" ht="18.75" customHeight="1">
      <c r="B1" s="40" t="s">
        <v>862</v>
      </c>
      <c r="C1" s="40" t="s">
        <v>863</v>
      </c>
      <c r="D1" s="40" t="s">
        <v>93</v>
      </c>
      <c r="E1" s="40" t="s">
        <v>865</v>
      </c>
      <c r="F1" s="158" t="s">
        <v>866</v>
      </c>
      <c r="G1" s="40" t="s">
        <v>864</v>
      </c>
      <c r="I1" s="269"/>
      <c r="J1" s="270" t="s">
        <v>18</v>
      </c>
      <c r="K1" s="269"/>
      <c r="L1" s="269"/>
      <c r="M1" s="271" t="s">
        <v>1057</v>
      </c>
      <c r="N1" s="269"/>
      <c r="O1" s="269"/>
    </row>
    <row r="2" spans="1:15" ht="18.75" customHeight="1">
      <c r="A2" s="268" t="str">
        <f>D2&amp;E2&amp;F2</f>
        <v>CH(HighFlux)035060</v>
      </c>
      <c r="B2" s="40" t="s">
        <v>94</v>
      </c>
      <c r="C2" s="40" t="s">
        <v>95</v>
      </c>
      <c r="D2" s="40" t="s">
        <v>886</v>
      </c>
      <c r="E2" s="40" t="str">
        <f>MID(C2,3,3)</f>
        <v>035</v>
      </c>
      <c r="F2" s="162" t="str">
        <f>MID(C2,6,3)</f>
        <v>060</v>
      </c>
      <c r="G2" s="40">
        <v>13</v>
      </c>
      <c r="I2" s="269"/>
      <c r="J2" s="272" t="s">
        <v>885</v>
      </c>
      <c r="K2" s="269"/>
      <c r="L2" s="269"/>
      <c r="M2" s="269" t="s">
        <v>1058</v>
      </c>
      <c r="N2" s="269">
        <v>1.7</v>
      </c>
      <c r="O2" s="269">
        <v>8.96</v>
      </c>
    </row>
    <row r="3" spans="1:15" ht="18.75" customHeight="1">
      <c r="A3" s="268" t="str">
        <f aca="true" t="shared" si="0" ref="A3:A66">D3&amp;E3&amp;F3</f>
        <v>CH(HighFlux)035125</v>
      </c>
      <c r="B3" s="40" t="s">
        <v>94</v>
      </c>
      <c r="C3" s="40" t="s">
        <v>96</v>
      </c>
      <c r="D3" s="40" t="s">
        <v>886</v>
      </c>
      <c r="E3" s="40" t="str">
        <f aca="true" t="shared" si="1" ref="E3:E66">MID(C3,3,3)</f>
        <v>035</v>
      </c>
      <c r="F3" s="162" t="str">
        <f aca="true" t="shared" si="2" ref="F3:F48">MID(C3,6,3)</f>
        <v>125</v>
      </c>
      <c r="G3" s="40">
        <v>26</v>
      </c>
      <c r="I3" s="269"/>
      <c r="J3" s="272" t="s">
        <v>886</v>
      </c>
      <c r="K3" s="269"/>
      <c r="L3" s="269"/>
      <c r="M3" s="269" t="s">
        <v>1059</v>
      </c>
      <c r="N3" s="269">
        <v>2.82</v>
      </c>
      <c r="O3" s="269">
        <v>2.7</v>
      </c>
    </row>
    <row r="4" spans="1:15" ht="18.75" customHeight="1">
      <c r="A4" s="268" t="str">
        <f t="shared" si="0"/>
        <v>CH(HighFlux)035147</v>
      </c>
      <c r="B4" s="40" t="s">
        <v>94</v>
      </c>
      <c r="C4" s="40" t="s">
        <v>97</v>
      </c>
      <c r="D4" s="40" t="s">
        <v>886</v>
      </c>
      <c r="E4" s="40" t="str">
        <f t="shared" si="1"/>
        <v>035</v>
      </c>
      <c r="F4" s="162" t="str">
        <f t="shared" si="2"/>
        <v>147</v>
      </c>
      <c r="G4" s="40">
        <v>31</v>
      </c>
      <c r="I4" s="269"/>
      <c r="J4" s="272" t="s">
        <v>887</v>
      </c>
      <c r="K4" s="269"/>
      <c r="L4" s="269"/>
      <c r="M4" s="269"/>
      <c r="N4" s="269"/>
      <c r="O4" s="269"/>
    </row>
    <row r="5" spans="1:15" ht="18.75" customHeight="1">
      <c r="A5" s="268" t="str">
        <f t="shared" si="0"/>
        <v>CH(HighFlux)035160</v>
      </c>
      <c r="B5" s="40" t="s">
        <v>94</v>
      </c>
      <c r="C5" s="40" t="s">
        <v>98</v>
      </c>
      <c r="D5" s="40" t="s">
        <v>886</v>
      </c>
      <c r="E5" s="40" t="str">
        <f t="shared" si="1"/>
        <v>035</v>
      </c>
      <c r="F5" s="162" t="str">
        <f t="shared" si="2"/>
        <v>160</v>
      </c>
      <c r="G5" s="40">
        <v>33</v>
      </c>
      <c r="I5" s="269"/>
      <c r="J5" s="272" t="s">
        <v>888</v>
      </c>
      <c r="K5" s="269"/>
      <c r="L5" s="269"/>
      <c r="M5" s="269"/>
      <c r="N5" s="269"/>
      <c r="O5" s="269"/>
    </row>
    <row r="6" spans="1:15" ht="18.75" customHeight="1">
      <c r="A6" s="268" t="str">
        <f t="shared" si="0"/>
        <v>CH(HighFlux)039060</v>
      </c>
      <c r="B6" s="40" t="s">
        <v>94</v>
      </c>
      <c r="C6" s="40" t="s">
        <v>99</v>
      </c>
      <c r="D6" s="40" t="s">
        <v>886</v>
      </c>
      <c r="E6" s="40" t="str">
        <f t="shared" si="1"/>
        <v>039</v>
      </c>
      <c r="F6" s="162" t="str">
        <f t="shared" si="2"/>
        <v>060</v>
      </c>
      <c r="G6" s="40">
        <v>17</v>
      </c>
      <c r="I6" s="269"/>
      <c r="J6" s="272" t="s">
        <v>899</v>
      </c>
      <c r="K6" s="269"/>
      <c r="L6" s="269"/>
      <c r="M6" s="269"/>
      <c r="N6" s="269"/>
      <c r="O6" s="269"/>
    </row>
    <row r="7" spans="1:15" ht="18.75" customHeight="1">
      <c r="A7" s="268" t="str">
        <f t="shared" si="0"/>
        <v>CH(HighFlux)039125</v>
      </c>
      <c r="B7" s="40" t="s">
        <v>94</v>
      </c>
      <c r="C7" s="40" t="s">
        <v>100</v>
      </c>
      <c r="D7" s="40" t="s">
        <v>886</v>
      </c>
      <c r="E7" s="40" t="str">
        <f t="shared" si="1"/>
        <v>039</v>
      </c>
      <c r="F7" s="162" t="str">
        <f t="shared" si="2"/>
        <v>125</v>
      </c>
      <c r="G7" s="40">
        <v>35</v>
      </c>
      <c r="I7" s="269"/>
      <c r="J7" s="272" t="s">
        <v>1097</v>
      </c>
      <c r="K7" s="269"/>
      <c r="L7" s="269"/>
      <c r="M7" s="269"/>
      <c r="N7" s="269"/>
      <c r="O7" s="269"/>
    </row>
    <row r="8" spans="1:10" ht="18.75" customHeight="1">
      <c r="A8" s="268" t="str">
        <f t="shared" si="0"/>
        <v>CH(HighFlux)039147</v>
      </c>
      <c r="B8" s="40" t="s">
        <v>94</v>
      </c>
      <c r="C8" s="40" t="s">
        <v>101</v>
      </c>
      <c r="D8" s="40" t="s">
        <v>886</v>
      </c>
      <c r="E8" s="40" t="str">
        <f t="shared" si="1"/>
        <v>039</v>
      </c>
      <c r="F8" s="162" t="str">
        <f t="shared" si="2"/>
        <v>147</v>
      </c>
      <c r="G8" s="40">
        <v>41</v>
      </c>
      <c r="J8" s="272" t="s">
        <v>1597</v>
      </c>
    </row>
    <row r="9" spans="1:10" ht="18.75" customHeight="1">
      <c r="A9" s="268" t="str">
        <f t="shared" si="0"/>
        <v>CH(HighFlux)039160</v>
      </c>
      <c r="B9" s="40" t="s">
        <v>94</v>
      </c>
      <c r="C9" s="40" t="s">
        <v>102</v>
      </c>
      <c r="D9" s="40" t="s">
        <v>886</v>
      </c>
      <c r="E9" s="40" t="str">
        <f t="shared" si="1"/>
        <v>039</v>
      </c>
      <c r="F9" s="162" t="str">
        <f t="shared" si="2"/>
        <v>160</v>
      </c>
      <c r="G9" s="40">
        <v>45</v>
      </c>
      <c r="J9" s="41"/>
    </row>
    <row r="10" spans="1:7" ht="18.75" customHeight="1">
      <c r="A10" s="268" t="str">
        <f t="shared" si="0"/>
        <v>CH(HighFlux)046060</v>
      </c>
      <c r="B10" s="40" t="s">
        <v>94</v>
      </c>
      <c r="C10" s="40" t="s">
        <v>103</v>
      </c>
      <c r="D10" s="40" t="s">
        <v>886</v>
      </c>
      <c r="E10" s="40" t="str">
        <f t="shared" si="1"/>
        <v>046</v>
      </c>
      <c r="F10" s="162" t="str">
        <f t="shared" si="2"/>
        <v>060</v>
      </c>
      <c r="G10" s="40">
        <v>20</v>
      </c>
    </row>
    <row r="11" spans="1:7" ht="18.75" customHeight="1">
      <c r="A11" s="268" t="str">
        <f t="shared" si="0"/>
        <v>CH(HighFlux)046125</v>
      </c>
      <c r="B11" s="40" t="s">
        <v>94</v>
      </c>
      <c r="C11" s="40" t="s">
        <v>104</v>
      </c>
      <c r="D11" s="40" t="s">
        <v>886</v>
      </c>
      <c r="E11" s="40" t="str">
        <f t="shared" si="1"/>
        <v>046</v>
      </c>
      <c r="F11" s="162" t="str">
        <f t="shared" si="2"/>
        <v>125</v>
      </c>
      <c r="G11" s="40">
        <v>42</v>
      </c>
    </row>
    <row r="12" spans="1:7" ht="18.75" customHeight="1">
      <c r="A12" s="268" t="str">
        <f t="shared" si="0"/>
        <v>CH(HighFlux)046147</v>
      </c>
      <c r="B12" s="40" t="s">
        <v>94</v>
      </c>
      <c r="C12" s="40" t="s">
        <v>105</v>
      </c>
      <c r="D12" s="40" t="s">
        <v>886</v>
      </c>
      <c r="E12" s="40" t="str">
        <f t="shared" si="1"/>
        <v>046</v>
      </c>
      <c r="F12" s="162" t="str">
        <f t="shared" si="2"/>
        <v>147</v>
      </c>
      <c r="G12" s="40">
        <v>49</v>
      </c>
    </row>
    <row r="13" spans="1:7" ht="18.75" customHeight="1">
      <c r="A13" s="268" t="str">
        <f t="shared" si="0"/>
        <v>CH(HighFlux)046160</v>
      </c>
      <c r="B13" s="40" t="s">
        <v>94</v>
      </c>
      <c r="C13" s="40" t="s">
        <v>106</v>
      </c>
      <c r="D13" s="40" t="s">
        <v>886</v>
      </c>
      <c r="E13" s="40" t="str">
        <f t="shared" si="1"/>
        <v>046</v>
      </c>
      <c r="F13" s="162" t="str">
        <f t="shared" si="2"/>
        <v>160</v>
      </c>
      <c r="G13" s="40">
        <v>53</v>
      </c>
    </row>
    <row r="14" spans="1:7" ht="18.75" customHeight="1">
      <c r="A14" s="268" t="str">
        <f t="shared" si="0"/>
        <v>CH(HighFlux)063026</v>
      </c>
      <c r="B14" s="40" t="s">
        <v>94</v>
      </c>
      <c r="C14" s="40" t="s">
        <v>107</v>
      </c>
      <c r="D14" s="40" t="s">
        <v>886</v>
      </c>
      <c r="E14" s="40" t="str">
        <f t="shared" si="1"/>
        <v>063</v>
      </c>
      <c r="F14" s="162" t="str">
        <f t="shared" si="2"/>
        <v>026</v>
      </c>
      <c r="G14" s="40">
        <v>10</v>
      </c>
    </row>
    <row r="15" spans="1:7" ht="18.75" customHeight="1">
      <c r="A15" s="268" t="str">
        <f t="shared" si="0"/>
        <v>CH(HighFlux)063060</v>
      </c>
      <c r="B15" s="40" t="s">
        <v>94</v>
      </c>
      <c r="C15" s="40" t="s">
        <v>108</v>
      </c>
      <c r="D15" s="40" t="s">
        <v>886</v>
      </c>
      <c r="E15" s="40" t="str">
        <f t="shared" si="1"/>
        <v>063</v>
      </c>
      <c r="F15" s="162" t="str">
        <f t="shared" si="2"/>
        <v>060</v>
      </c>
      <c r="G15" s="40">
        <v>24</v>
      </c>
    </row>
    <row r="16" spans="1:7" ht="18.75" customHeight="1">
      <c r="A16" s="268" t="str">
        <f t="shared" si="0"/>
        <v>CH(HighFlux)063125</v>
      </c>
      <c r="B16" s="40" t="s">
        <v>94</v>
      </c>
      <c r="C16" s="40" t="s">
        <v>109</v>
      </c>
      <c r="D16" s="40" t="s">
        <v>886</v>
      </c>
      <c r="E16" s="40" t="str">
        <f t="shared" si="1"/>
        <v>063</v>
      </c>
      <c r="F16" s="162" t="str">
        <f t="shared" si="2"/>
        <v>125</v>
      </c>
      <c r="G16" s="40">
        <v>50</v>
      </c>
    </row>
    <row r="17" spans="1:7" ht="18.75" customHeight="1">
      <c r="A17" s="268" t="str">
        <f t="shared" si="0"/>
        <v>CH(HighFlux)063147</v>
      </c>
      <c r="B17" s="40" t="s">
        <v>94</v>
      </c>
      <c r="C17" s="40" t="s">
        <v>110</v>
      </c>
      <c r="D17" s="40" t="s">
        <v>886</v>
      </c>
      <c r="E17" s="40" t="str">
        <f t="shared" si="1"/>
        <v>063</v>
      </c>
      <c r="F17" s="162" t="str">
        <f t="shared" si="2"/>
        <v>147</v>
      </c>
      <c r="G17" s="40">
        <v>59</v>
      </c>
    </row>
    <row r="18" spans="1:7" ht="18.75" customHeight="1">
      <c r="A18" s="268" t="str">
        <f t="shared" si="0"/>
        <v>CH(HighFlux)063160</v>
      </c>
      <c r="B18" s="40" t="s">
        <v>94</v>
      </c>
      <c r="C18" s="40" t="s">
        <v>111</v>
      </c>
      <c r="D18" s="40" t="s">
        <v>886</v>
      </c>
      <c r="E18" s="40" t="str">
        <f t="shared" si="1"/>
        <v>063</v>
      </c>
      <c r="F18" s="162" t="str">
        <f t="shared" si="2"/>
        <v>160</v>
      </c>
      <c r="G18" s="40">
        <v>64</v>
      </c>
    </row>
    <row r="19" spans="1:7" ht="18.75" customHeight="1">
      <c r="A19" s="268" t="str">
        <f t="shared" si="0"/>
        <v>CH(HighFlux)066026</v>
      </c>
      <c r="B19" s="40" t="s">
        <v>94</v>
      </c>
      <c r="C19" s="40" t="s">
        <v>112</v>
      </c>
      <c r="D19" s="40" t="s">
        <v>886</v>
      </c>
      <c r="E19" s="40" t="str">
        <f t="shared" si="1"/>
        <v>066</v>
      </c>
      <c r="F19" s="162" t="str">
        <f t="shared" si="2"/>
        <v>026</v>
      </c>
      <c r="G19" s="40">
        <v>11</v>
      </c>
    </row>
    <row r="20" spans="1:7" ht="18.75" customHeight="1">
      <c r="A20" s="268" t="str">
        <f t="shared" si="0"/>
        <v>CH(HighFlux)066060</v>
      </c>
      <c r="B20" s="40" t="s">
        <v>94</v>
      </c>
      <c r="C20" s="40" t="s">
        <v>113</v>
      </c>
      <c r="D20" s="40" t="s">
        <v>886</v>
      </c>
      <c r="E20" s="40" t="str">
        <f t="shared" si="1"/>
        <v>066</v>
      </c>
      <c r="F20" s="162" t="str">
        <f t="shared" si="2"/>
        <v>060</v>
      </c>
      <c r="G20" s="40">
        <v>26</v>
      </c>
    </row>
    <row r="21" spans="1:7" ht="18.75" customHeight="1">
      <c r="A21" s="268" t="str">
        <f t="shared" si="0"/>
        <v>CH(HighFlux)066125</v>
      </c>
      <c r="B21" s="40" t="s">
        <v>94</v>
      </c>
      <c r="C21" s="40" t="s">
        <v>114</v>
      </c>
      <c r="D21" s="40" t="s">
        <v>886</v>
      </c>
      <c r="E21" s="40" t="str">
        <f t="shared" si="1"/>
        <v>066</v>
      </c>
      <c r="F21" s="162" t="str">
        <f t="shared" si="2"/>
        <v>125</v>
      </c>
      <c r="G21" s="40">
        <v>54</v>
      </c>
    </row>
    <row r="22" spans="1:7" ht="18.75" customHeight="1">
      <c r="A22" s="268" t="str">
        <f t="shared" si="0"/>
        <v>CH(HighFlux)066147</v>
      </c>
      <c r="B22" s="40" t="s">
        <v>94</v>
      </c>
      <c r="C22" s="40" t="s">
        <v>115</v>
      </c>
      <c r="D22" s="40" t="s">
        <v>886</v>
      </c>
      <c r="E22" s="40" t="str">
        <f t="shared" si="1"/>
        <v>066</v>
      </c>
      <c r="F22" s="162" t="str">
        <f t="shared" si="2"/>
        <v>147</v>
      </c>
      <c r="G22" s="40">
        <v>64</v>
      </c>
    </row>
    <row r="23" spans="1:7" ht="18.75" customHeight="1">
      <c r="A23" s="268" t="str">
        <f t="shared" si="0"/>
        <v>CH(HighFlux)066160</v>
      </c>
      <c r="B23" s="40" t="s">
        <v>94</v>
      </c>
      <c r="C23" s="40" t="s">
        <v>116</v>
      </c>
      <c r="D23" s="40" t="s">
        <v>886</v>
      </c>
      <c r="E23" s="40" t="str">
        <f t="shared" si="1"/>
        <v>066</v>
      </c>
      <c r="F23" s="162" t="str">
        <f t="shared" si="2"/>
        <v>160</v>
      </c>
      <c r="G23" s="40">
        <v>69</v>
      </c>
    </row>
    <row r="24" spans="1:7" ht="18.75" customHeight="1">
      <c r="A24" s="268" t="str">
        <f t="shared" si="0"/>
        <v>CH(HighFlux)067026</v>
      </c>
      <c r="B24" s="40" t="s">
        <v>94</v>
      </c>
      <c r="C24" s="40" t="s">
        <v>117</v>
      </c>
      <c r="D24" s="40" t="s">
        <v>886</v>
      </c>
      <c r="E24" s="40" t="str">
        <f t="shared" si="1"/>
        <v>067</v>
      </c>
      <c r="F24" s="162" t="str">
        <f t="shared" si="2"/>
        <v>026</v>
      </c>
      <c r="G24" s="40">
        <v>21</v>
      </c>
    </row>
    <row r="25" spans="1:7" ht="18.75" customHeight="1">
      <c r="A25" s="268" t="str">
        <f t="shared" si="0"/>
        <v>CH(HighFlux)067060</v>
      </c>
      <c r="B25" s="40" t="s">
        <v>94</v>
      </c>
      <c r="C25" s="40" t="s">
        <v>118</v>
      </c>
      <c r="D25" s="40" t="s">
        <v>886</v>
      </c>
      <c r="E25" s="40" t="str">
        <f t="shared" si="1"/>
        <v>067</v>
      </c>
      <c r="F25" s="162" t="str">
        <f t="shared" si="2"/>
        <v>060</v>
      </c>
      <c r="G25" s="40">
        <v>50</v>
      </c>
    </row>
    <row r="26" spans="1:7" ht="18.75" customHeight="1">
      <c r="A26" s="268" t="str">
        <f t="shared" si="0"/>
        <v>CH(HighFlux)067125</v>
      </c>
      <c r="B26" s="40" t="s">
        <v>94</v>
      </c>
      <c r="C26" s="40" t="s">
        <v>119</v>
      </c>
      <c r="D26" s="40" t="s">
        <v>886</v>
      </c>
      <c r="E26" s="40" t="str">
        <f t="shared" si="1"/>
        <v>067</v>
      </c>
      <c r="F26" s="162" t="str">
        <f t="shared" si="2"/>
        <v>125</v>
      </c>
      <c r="G26" s="40">
        <v>103</v>
      </c>
    </row>
    <row r="27" spans="1:7" ht="18.75" customHeight="1">
      <c r="A27" s="268" t="str">
        <f t="shared" si="0"/>
        <v>CH(HighFlux)067147</v>
      </c>
      <c r="B27" s="40" t="s">
        <v>94</v>
      </c>
      <c r="C27" s="40" t="s">
        <v>120</v>
      </c>
      <c r="D27" s="40" t="s">
        <v>886</v>
      </c>
      <c r="E27" s="40" t="str">
        <f t="shared" si="1"/>
        <v>067</v>
      </c>
      <c r="F27" s="162" t="str">
        <f t="shared" si="2"/>
        <v>147</v>
      </c>
      <c r="G27" s="40">
        <v>122</v>
      </c>
    </row>
    <row r="28" spans="1:7" ht="18.75" customHeight="1">
      <c r="A28" s="268" t="str">
        <f t="shared" si="0"/>
        <v>CH(HighFlux)067160</v>
      </c>
      <c r="B28" s="40" t="s">
        <v>94</v>
      </c>
      <c r="C28" s="40" t="s">
        <v>121</v>
      </c>
      <c r="D28" s="40" t="s">
        <v>886</v>
      </c>
      <c r="E28" s="40" t="str">
        <f t="shared" si="1"/>
        <v>067</v>
      </c>
      <c r="F28" s="162" t="str">
        <f t="shared" si="2"/>
        <v>160</v>
      </c>
      <c r="G28" s="40">
        <v>132</v>
      </c>
    </row>
    <row r="29" spans="1:7" ht="18.75" customHeight="1">
      <c r="A29" s="268" t="str">
        <f t="shared" si="0"/>
        <v>CH(HighFlux)068026</v>
      </c>
      <c r="B29" s="40" t="s">
        <v>94</v>
      </c>
      <c r="C29" s="40" t="s">
        <v>122</v>
      </c>
      <c r="D29" s="40" t="s">
        <v>886</v>
      </c>
      <c r="E29" s="40" t="str">
        <f t="shared" si="1"/>
        <v>068</v>
      </c>
      <c r="F29" s="162" t="str">
        <f t="shared" si="2"/>
        <v>026</v>
      </c>
      <c r="G29" s="40">
        <v>14</v>
      </c>
    </row>
    <row r="30" spans="1:7" ht="18.75" customHeight="1">
      <c r="A30" s="268" t="str">
        <f t="shared" si="0"/>
        <v>CH(HighFlux)068060</v>
      </c>
      <c r="B30" s="40" t="s">
        <v>94</v>
      </c>
      <c r="C30" s="40" t="s">
        <v>123</v>
      </c>
      <c r="D30" s="40" t="s">
        <v>886</v>
      </c>
      <c r="E30" s="40" t="str">
        <f t="shared" si="1"/>
        <v>068</v>
      </c>
      <c r="F30" s="162" t="str">
        <f t="shared" si="2"/>
        <v>060</v>
      </c>
      <c r="G30" s="40">
        <v>33</v>
      </c>
    </row>
    <row r="31" spans="1:7" ht="18.75" customHeight="1">
      <c r="A31" s="268" t="str">
        <f t="shared" si="0"/>
        <v>CH(HighFlux)068125</v>
      </c>
      <c r="B31" s="40" t="s">
        <v>94</v>
      </c>
      <c r="C31" s="40" t="s">
        <v>124</v>
      </c>
      <c r="D31" s="40" t="s">
        <v>886</v>
      </c>
      <c r="E31" s="40" t="str">
        <f t="shared" si="1"/>
        <v>068</v>
      </c>
      <c r="F31" s="162" t="str">
        <f t="shared" si="2"/>
        <v>125</v>
      </c>
      <c r="G31" s="40">
        <v>70</v>
      </c>
    </row>
    <row r="32" spans="1:7" ht="18.75" customHeight="1">
      <c r="A32" s="268" t="str">
        <f t="shared" si="0"/>
        <v>CH(HighFlux)068147</v>
      </c>
      <c r="B32" s="40" t="s">
        <v>94</v>
      </c>
      <c r="C32" s="40" t="s">
        <v>125</v>
      </c>
      <c r="D32" s="40" t="s">
        <v>886</v>
      </c>
      <c r="E32" s="40" t="str">
        <f t="shared" si="1"/>
        <v>068</v>
      </c>
      <c r="F32" s="162" t="str">
        <f t="shared" si="2"/>
        <v>147</v>
      </c>
      <c r="G32" s="40">
        <v>81</v>
      </c>
    </row>
    <row r="33" spans="1:7" ht="18.75" customHeight="1">
      <c r="A33" s="268" t="str">
        <f t="shared" si="0"/>
        <v>CH(HighFlux)068160</v>
      </c>
      <c r="B33" s="40" t="s">
        <v>94</v>
      </c>
      <c r="C33" s="40" t="s">
        <v>126</v>
      </c>
      <c r="D33" s="40" t="s">
        <v>886</v>
      </c>
      <c r="E33" s="40" t="str">
        <f t="shared" si="1"/>
        <v>068</v>
      </c>
      <c r="F33" s="162" t="str">
        <f t="shared" si="2"/>
        <v>160</v>
      </c>
      <c r="G33" s="40">
        <v>89</v>
      </c>
    </row>
    <row r="34" spans="1:7" ht="18.75" customHeight="1">
      <c r="A34" s="268" t="str">
        <f t="shared" si="0"/>
        <v>CH(HighFlux)078026</v>
      </c>
      <c r="B34" s="40" t="s">
        <v>94</v>
      </c>
      <c r="C34" s="40" t="s">
        <v>127</v>
      </c>
      <c r="D34" s="40" t="s">
        <v>886</v>
      </c>
      <c r="E34" s="40" t="str">
        <f t="shared" si="1"/>
        <v>078</v>
      </c>
      <c r="F34" s="162" t="str">
        <f t="shared" si="2"/>
        <v>026</v>
      </c>
      <c r="G34" s="40">
        <v>11</v>
      </c>
    </row>
    <row r="35" spans="1:7" ht="18.75" customHeight="1">
      <c r="A35" s="268" t="str">
        <f t="shared" si="0"/>
        <v>CH(HighFlux)078060</v>
      </c>
      <c r="B35" s="40" t="s">
        <v>94</v>
      </c>
      <c r="C35" s="40" t="s">
        <v>128</v>
      </c>
      <c r="D35" s="40" t="s">
        <v>886</v>
      </c>
      <c r="E35" s="40" t="str">
        <f t="shared" si="1"/>
        <v>078</v>
      </c>
      <c r="F35" s="162" t="str">
        <f t="shared" si="2"/>
        <v>060</v>
      </c>
      <c r="G35" s="40">
        <v>25</v>
      </c>
    </row>
    <row r="36" spans="1:7" ht="18.75" customHeight="1">
      <c r="A36" s="268" t="str">
        <f t="shared" si="0"/>
        <v>CH(HighFlux)078125</v>
      </c>
      <c r="B36" s="40" t="s">
        <v>94</v>
      </c>
      <c r="C36" s="40" t="s">
        <v>129</v>
      </c>
      <c r="D36" s="40" t="s">
        <v>886</v>
      </c>
      <c r="E36" s="40" t="str">
        <f t="shared" si="1"/>
        <v>078</v>
      </c>
      <c r="F36" s="162" t="str">
        <f t="shared" si="2"/>
        <v>125</v>
      </c>
      <c r="G36" s="40">
        <v>52</v>
      </c>
    </row>
    <row r="37" spans="1:7" ht="18.75" customHeight="1">
      <c r="A37" s="268" t="str">
        <f t="shared" si="0"/>
        <v>CH(HighFlux)078147</v>
      </c>
      <c r="B37" s="40" t="s">
        <v>94</v>
      </c>
      <c r="C37" s="40" t="s">
        <v>130</v>
      </c>
      <c r="D37" s="40" t="s">
        <v>886</v>
      </c>
      <c r="E37" s="40" t="str">
        <f t="shared" si="1"/>
        <v>078</v>
      </c>
      <c r="F37" s="162" t="str">
        <f t="shared" si="2"/>
        <v>147</v>
      </c>
      <c r="G37" s="40">
        <v>62</v>
      </c>
    </row>
    <row r="38" spans="1:7" ht="18.75" customHeight="1">
      <c r="A38" s="268" t="str">
        <f t="shared" si="0"/>
        <v>CH(HighFlux)078160</v>
      </c>
      <c r="B38" s="40" t="s">
        <v>94</v>
      </c>
      <c r="C38" s="40" t="s">
        <v>131</v>
      </c>
      <c r="D38" s="40" t="s">
        <v>886</v>
      </c>
      <c r="E38" s="40" t="str">
        <f t="shared" si="1"/>
        <v>078</v>
      </c>
      <c r="F38" s="162" t="str">
        <f t="shared" si="2"/>
        <v>160</v>
      </c>
      <c r="G38" s="40">
        <v>66</v>
      </c>
    </row>
    <row r="39" spans="1:7" ht="18.75" customHeight="1">
      <c r="A39" s="268" t="str">
        <f t="shared" si="0"/>
        <v>CH(HighFlux)096026</v>
      </c>
      <c r="B39" s="40" t="s">
        <v>94</v>
      </c>
      <c r="C39" s="40" t="s">
        <v>132</v>
      </c>
      <c r="D39" s="40" t="s">
        <v>886</v>
      </c>
      <c r="E39" s="40" t="str">
        <f t="shared" si="1"/>
        <v>096</v>
      </c>
      <c r="F39" s="162" t="str">
        <f t="shared" si="2"/>
        <v>026</v>
      </c>
      <c r="G39" s="40">
        <v>11</v>
      </c>
    </row>
    <row r="40" spans="1:7" ht="18.75" customHeight="1">
      <c r="A40" s="268" t="str">
        <f t="shared" si="0"/>
        <v>CH(HighFlux)096060</v>
      </c>
      <c r="B40" s="40" t="s">
        <v>94</v>
      </c>
      <c r="C40" s="40" t="s">
        <v>133</v>
      </c>
      <c r="D40" s="40" t="s">
        <v>886</v>
      </c>
      <c r="E40" s="40" t="str">
        <f t="shared" si="1"/>
        <v>096</v>
      </c>
      <c r="F40" s="162" t="str">
        <f t="shared" si="2"/>
        <v>060</v>
      </c>
      <c r="G40" s="40">
        <v>25</v>
      </c>
    </row>
    <row r="41" spans="1:7" ht="18.75" customHeight="1">
      <c r="A41" s="268" t="str">
        <f t="shared" si="0"/>
        <v>CH(HighFlux)096125</v>
      </c>
      <c r="B41" s="40" t="s">
        <v>94</v>
      </c>
      <c r="C41" s="40" t="s">
        <v>134</v>
      </c>
      <c r="D41" s="40" t="s">
        <v>886</v>
      </c>
      <c r="E41" s="40" t="str">
        <f t="shared" si="1"/>
        <v>096</v>
      </c>
      <c r="F41" s="162" t="str">
        <f t="shared" si="2"/>
        <v>125</v>
      </c>
      <c r="G41" s="40">
        <v>53</v>
      </c>
    </row>
    <row r="42" spans="1:7" ht="18.75" customHeight="1">
      <c r="A42" s="268" t="str">
        <f t="shared" si="0"/>
        <v>CH(HighFlux)096147</v>
      </c>
      <c r="B42" s="40" t="s">
        <v>94</v>
      </c>
      <c r="C42" s="40" t="s">
        <v>135</v>
      </c>
      <c r="D42" s="40" t="s">
        <v>886</v>
      </c>
      <c r="E42" s="40" t="str">
        <f t="shared" si="1"/>
        <v>096</v>
      </c>
      <c r="F42" s="162" t="str">
        <f t="shared" si="2"/>
        <v>147</v>
      </c>
      <c r="G42" s="40">
        <v>63</v>
      </c>
    </row>
    <row r="43" spans="1:7" ht="18.75" customHeight="1">
      <c r="A43" s="268" t="str">
        <f t="shared" si="0"/>
        <v>CH(HighFlux)096160</v>
      </c>
      <c r="B43" s="40" t="s">
        <v>94</v>
      </c>
      <c r="C43" s="40" t="s">
        <v>136</v>
      </c>
      <c r="D43" s="40" t="s">
        <v>886</v>
      </c>
      <c r="E43" s="40" t="str">
        <f t="shared" si="1"/>
        <v>096</v>
      </c>
      <c r="F43" s="162" t="str">
        <f t="shared" si="2"/>
        <v>160</v>
      </c>
      <c r="G43" s="40">
        <v>68</v>
      </c>
    </row>
    <row r="44" spans="1:7" ht="18.75" customHeight="1">
      <c r="A44" s="268" t="str">
        <f t="shared" si="0"/>
        <v>CH(HighFlux)097026</v>
      </c>
      <c r="B44" s="40" t="s">
        <v>94</v>
      </c>
      <c r="C44" s="40" t="s">
        <v>137</v>
      </c>
      <c r="D44" s="40" t="s">
        <v>886</v>
      </c>
      <c r="E44" s="40" t="str">
        <f t="shared" si="1"/>
        <v>097</v>
      </c>
      <c r="F44" s="162" t="str">
        <f t="shared" si="2"/>
        <v>026</v>
      </c>
      <c r="G44" s="40">
        <v>14</v>
      </c>
    </row>
    <row r="45" spans="1:7" ht="18.75" customHeight="1">
      <c r="A45" s="268" t="str">
        <f t="shared" si="0"/>
        <v>CH(HighFlux)097060</v>
      </c>
      <c r="B45" s="40" t="s">
        <v>94</v>
      </c>
      <c r="C45" s="40" t="s">
        <v>138</v>
      </c>
      <c r="D45" s="40" t="s">
        <v>886</v>
      </c>
      <c r="E45" s="40" t="str">
        <f t="shared" si="1"/>
        <v>097</v>
      </c>
      <c r="F45" s="162" t="str">
        <f t="shared" si="2"/>
        <v>060</v>
      </c>
      <c r="G45" s="40">
        <v>32</v>
      </c>
    </row>
    <row r="46" spans="1:7" ht="18.75" customHeight="1">
      <c r="A46" s="268" t="str">
        <f t="shared" si="0"/>
        <v>CH(HighFlux)097125</v>
      </c>
      <c r="B46" s="40" t="s">
        <v>94</v>
      </c>
      <c r="C46" s="40" t="s">
        <v>139</v>
      </c>
      <c r="D46" s="40" t="s">
        <v>886</v>
      </c>
      <c r="E46" s="40" t="str">
        <f t="shared" si="1"/>
        <v>097</v>
      </c>
      <c r="F46" s="162" t="str">
        <f t="shared" si="2"/>
        <v>125</v>
      </c>
      <c r="G46" s="40">
        <v>66</v>
      </c>
    </row>
    <row r="47" spans="1:7" ht="18.75" customHeight="1">
      <c r="A47" s="268" t="str">
        <f t="shared" si="0"/>
        <v>CH(HighFlux)097147</v>
      </c>
      <c r="B47" s="40" t="s">
        <v>94</v>
      </c>
      <c r="C47" s="40" t="s">
        <v>140</v>
      </c>
      <c r="D47" s="40" t="s">
        <v>886</v>
      </c>
      <c r="E47" s="40" t="str">
        <f t="shared" si="1"/>
        <v>097</v>
      </c>
      <c r="F47" s="162" t="str">
        <f t="shared" si="2"/>
        <v>147</v>
      </c>
      <c r="G47" s="40">
        <v>78</v>
      </c>
    </row>
    <row r="48" spans="1:7" ht="18.75" customHeight="1">
      <c r="A48" s="268" t="str">
        <f t="shared" si="0"/>
        <v>CH(HighFlux)097160</v>
      </c>
      <c r="B48" s="40" t="s">
        <v>94</v>
      </c>
      <c r="C48" s="40" t="s">
        <v>141</v>
      </c>
      <c r="D48" s="40" t="s">
        <v>886</v>
      </c>
      <c r="E48" s="40" t="str">
        <f t="shared" si="1"/>
        <v>097</v>
      </c>
      <c r="F48" s="162" t="str">
        <f t="shared" si="2"/>
        <v>160</v>
      </c>
      <c r="G48" s="40">
        <v>84</v>
      </c>
    </row>
    <row r="49" spans="1:7" ht="18.75" customHeight="1">
      <c r="A49" s="268" t="str">
        <f t="shared" si="0"/>
        <v>CH(HighFlux)1013026</v>
      </c>
      <c r="B49" s="40" t="s">
        <v>94</v>
      </c>
      <c r="C49" s="40" t="s">
        <v>142</v>
      </c>
      <c r="D49" s="40" t="s">
        <v>886</v>
      </c>
      <c r="E49" s="40" t="str">
        <f aca="true" t="shared" si="3" ref="E49:E54">MID(C49,3,4)</f>
        <v>1013</v>
      </c>
      <c r="F49" s="162" t="str">
        <f aca="true" t="shared" si="4" ref="F49:F54">MID(C49,7,3)</f>
        <v>026</v>
      </c>
      <c r="G49" s="40">
        <v>40</v>
      </c>
    </row>
    <row r="50" spans="1:7" ht="18.75" customHeight="1">
      <c r="A50" s="268" t="str">
        <f t="shared" si="0"/>
        <v>CH(HighFlux)1013060</v>
      </c>
      <c r="B50" s="40" t="s">
        <v>94</v>
      </c>
      <c r="C50" s="40" t="s">
        <v>143</v>
      </c>
      <c r="D50" s="40" t="s">
        <v>886</v>
      </c>
      <c r="E50" s="40" t="str">
        <f t="shared" si="3"/>
        <v>1013</v>
      </c>
      <c r="F50" s="162" t="str">
        <f t="shared" si="4"/>
        <v>060</v>
      </c>
      <c r="G50" s="40">
        <v>92</v>
      </c>
    </row>
    <row r="51" spans="1:7" ht="18.75" customHeight="1">
      <c r="A51" s="268" t="str">
        <f t="shared" si="0"/>
        <v>CH(HighFlux)1013125</v>
      </c>
      <c r="B51" s="40" t="s">
        <v>94</v>
      </c>
      <c r="C51" s="40" t="s">
        <v>144</v>
      </c>
      <c r="D51" s="40" t="s">
        <v>886</v>
      </c>
      <c r="E51" s="40" t="str">
        <f t="shared" si="3"/>
        <v>1013</v>
      </c>
      <c r="F51" s="162" t="str">
        <f t="shared" si="4"/>
        <v>125</v>
      </c>
      <c r="G51" s="40">
        <v>192</v>
      </c>
    </row>
    <row r="52" spans="1:7" ht="18.75" customHeight="1">
      <c r="A52" s="268" t="str">
        <f t="shared" si="0"/>
        <v>CH(HighFlux)1016026</v>
      </c>
      <c r="B52" s="40" t="s">
        <v>94</v>
      </c>
      <c r="C52" s="40" t="s">
        <v>145</v>
      </c>
      <c r="D52" s="40" t="s">
        <v>886</v>
      </c>
      <c r="E52" s="40" t="str">
        <f t="shared" si="3"/>
        <v>1016</v>
      </c>
      <c r="F52" s="162" t="str">
        <f t="shared" si="4"/>
        <v>026</v>
      </c>
      <c r="G52" s="40">
        <v>48</v>
      </c>
    </row>
    <row r="53" spans="1:7" ht="18.75" customHeight="1">
      <c r="A53" s="268" t="str">
        <f t="shared" si="0"/>
        <v>CH(HighFlux)1016060</v>
      </c>
      <c r="B53" s="40" t="s">
        <v>94</v>
      </c>
      <c r="C53" s="40" t="s">
        <v>146</v>
      </c>
      <c r="D53" s="40" t="s">
        <v>886</v>
      </c>
      <c r="E53" s="40" t="str">
        <f t="shared" si="3"/>
        <v>1016</v>
      </c>
      <c r="F53" s="162" t="str">
        <f t="shared" si="4"/>
        <v>060</v>
      </c>
      <c r="G53" s="40">
        <v>112</v>
      </c>
    </row>
    <row r="54" spans="1:7" ht="18.75" customHeight="1">
      <c r="A54" s="268" t="str">
        <f t="shared" si="0"/>
        <v>CH(HighFlux)1016125</v>
      </c>
      <c r="B54" s="40" t="s">
        <v>94</v>
      </c>
      <c r="C54" s="40" t="s">
        <v>147</v>
      </c>
      <c r="D54" s="40" t="s">
        <v>886</v>
      </c>
      <c r="E54" s="40" t="str">
        <f t="shared" si="3"/>
        <v>1016</v>
      </c>
      <c r="F54" s="162" t="str">
        <f t="shared" si="4"/>
        <v>125</v>
      </c>
      <c r="G54" s="40">
        <v>228</v>
      </c>
    </row>
    <row r="55" spans="1:7" ht="18.75" customHeight="1">
      <c r="A55" s="268" t="str">
        <f t="shared" si="0"/>
        <v>CH(HighFlux)102026</v>
      </c>
      <c r="B55" s="40" t="s">
        <v>94</v>
      </c>
      <c r="C55" s="40" t="s">
        <v>148</v>
      </c>
      <c r="D55" s="40" t="s">
        <v>886</v>
      </c>
      <c r="E55" s="40" t="str">
        <f t="shared" si="1"/>
        <v>102</v>
      </c>
      <c r="F55" s="162" t="str">
        <f>MID(C55,6,3)</f>
        <v>026</v>
      </c>
      <c r="G55" s="40">
        <v>14</v>
      </c>
    </row>
    <row r="56" spans="1:7" ht="18.75" customHeight="1">
      <c r="A56" s="268" t="str">
        <f t="shared" si="0"/>
        <v>CH(HighFlux)102060</v>
      </c>
      <c r="B56" s="40" t="s">
        <v>94</v>
      </c>
      <c r="C56" s="40" t="s">
        <v>149</v>
      </c>
      <c r="D56" s="40" t="s">
        <v>886</v>
      </c>
      <c r="E56" s="40" t="str">
        <f t="shared" si="1"/>
        <v>102</v>
      </c>
      <c r="F56" s="162" t="str">
        <f>MID(C56,6,3)</f>
        <v>060</v>
      </c>
      <c r="G56" s="40">
        <v>32</v>
      </c>
    </row>
    <row r="57" spans="1:7" ht="18.75" customHeight="1">
      <c r="A57" s="268" t="str">
        <f t="shared" si="0"/>
        <v>CH(HighFlux)102125</v>
      </c>
      <c r="B57" s="40" t="s">
        <v>94</v>
      </c>
      <c r="C57" s="40" t="s">
        <v>150</v>
      </c>
      <c r="D57" s="40" t="s">
        <v>886</v>
      </c>
      <c r="E57" s="40" t="str">
        <f t="shared" si="1"/>
        <v>102</v>
      </c>
      <c r="F57" s="162" t="str">
        <f>MID(C57,6,3)</f>
        <v>125</v>
      </c>
      <c r="G57" s="40">
        <v>66</v>
      </c>
    </row>
    <row r="58" spans="1:7" ht="18.75" customHeight="1">
      <c r="A58" s="268" t="str">
        <f t="shared" si="0"/>
        <v>CH(HighFlux)102147</v>
      </c>
      <c r="B58" s="40" t="s">
        <v>94</v>
      </c>
      <c r="C58" s="40" t="s">
        <v>151</v>
      </c>
      <c r="D58" s="40" t="s">
        <v>886</v>
      </c>
      <c r="E58" s="40" t="str">
        <f t="shared" si="1"/>
        <v>102</v>
      </c>
      <c r="F58" s="162" t="str">
        <f>MID(C58,6,3)</f>
        <v>147</v>
      </c>
      <c r="G58" s="40">
        <v>78</v>
      </c>
    </row>
    <row r="59" spans="1:7" ht="18.75" customHeight="1">
      <c r="A59" s="268" t="str">
        <f t="shared" si="0"/>
        <v>CH(HighFlux)102160</v>
      </c>
      <c r="B59" s="40" t="s">
        <v>94</v>
      </c>
      <c r="C59" s="40" t="s">
        <v>152</v>
      </c>
      <c r="D59" s="40" t="s">
        <v>886</v>
      </c>
      <c r="E59" s="40" t="str">
        <f t="shared" si="1"/>
        <v>102</v>
      </c>
      <c r="F59" s="162" t="str">
        <f>MID(C59,6,3)</f>
        <v>160</v>
      </c>
      <c r="G59" s="40">
        <v>84</v>
      </c>
    </row>
    <row r="60" spans="1:7" ht="18.75" customHeight="1">
      <c r="A60" s="268" t="str">
        <f t="shared" si="0"/>
        <v>CH(HighFlux)1027026</v>
      </c>
      <c r="B60" s="40" t="s">
        <v>94</v>
      </c>
      <c r="C60" s="40" t="s">
        <v>153</v>
      </c>
      <c r="D60" s="40" t="s">
        <v>886</v>
      </c>
      <c r="E60" s="40" t="str">
        <f aca="true" t="shared" si="5" ref="E60:E65">MID(C60,3,4)</f>
        <v>1027</v>
      </c>
      <c r="F60" s="162" t="str">
        <f aca="true" t="shared" si="6" ref="F60:F65">MID(C60,7,3)</f>
        <v>026</v>
      </c>
      <c r="G60" s="40">
        <v>80</v>
      </c>
    </row>
    <row r="61" spans="1:7" ht="18.75" customHeight="1">
      <c r="A61" s="268" t="str">
        <f t="shared" si="0"/>
        <v>CH(HighFlux)1027060</v>
      </c>
      <c r="B61" s="40" t="s">
        <v>94</v>
      </c>
      <c r="C61" s="40" t="s">
        <v>154</v>
      </c>
      <c r="D61" s="40" t="s">
        <v>886</v>
      </c>
      <c r="E61" s="40" t="str">
        <f t="shared" si="5"/>
        <v>1027</v>
      </c>
      <c r="F61" s="162" t="str">
        <f t="shared" si="6"/>
        <v>060</v>
      </c>
      <c r="G61" s="40">
        <v>184</v>
      </c>
    </row>
    <row r="62" spans="1:7" ht="18.75" customHeight="1">
      <c r="A62" s="268" t="str">
        <f t="shared" si="0"/>
        <v>CH(HighFlux)1027125</v>
      </c>
      <c r="B62" s="40" t="s">
        <v>94</v>
      </c>
      <c r="C62" s="40" t="s">
        <v>155</v>
      </c>
      <c r="D62" s="40" t="s">
        <v>886</v>
      </c>
      <c r="E62" s="40" t="str">
        <f t="shared" si="5"/>
        <v>1027</v>
      </c>
      <c r="F62" s="162" t="str">
        <f t="shared" si="6"/>
        <v>125</v>
      </c>
      <c r="G62" s="40">
        <v>384</v>
      </c>
    </row>
    <row r="63" spans="1:7" ht="18.75" customHeight="1">
      <c r="A63" s="268" t="str">
        <f t="shared" si="0"/>
        <v>CH(HighFlux)1033026</v>
      </c>
      <c r="B63" s="40" t="s">
        <v>94</v>
      </c>
      <c r="C63" s="40" t="s">
        <v>156</v>
      </c>
      <c r="D63" s="40" t="s">
        <v>886</v>
      </c>
      <c r="E63" s="40" t="str">
        <f t="shared" si="5"/>
        <v>1033</v>
      </c>
      <c r="F63" s="162" t="str">
        <f t="shared" si="6"/>
        <v>026</v>
      </c>
      <c r="G63" s="40">
        <v>96</v>
      </c>
    </row>
    <row r="64" spans="1:7" ht="18.75" customHeight="1">
      <c r="A64" s="268" t="str">
        <f t="shared" si="0"/>
        <v>CH(HighFlux)1033060</v>
      </c>
      <c r="B64" s="40" t="s">
        <v>94</v>
      </c>
      <c r="C64" s="40" t="s">
        <v>157</v>
      </c>
      <c r="D64" s="40" t="s">
        <v>886</v>
      </c>
      <c r="E64" s="40" t="str">
        <f t="shared" si="5"/>
        <v>1033</v>
      </c>
      <c r="F64" s="162" t="str">
        <f t="shared" si="6"/>
        <v>060</v>
      </c>
      <c r="G64" s="40">
        <v>224</v>
      </c>
    </row>
    <row r="65" spans="1:7" ht="18.75" customHeight="1">
      <c r="A65" s="268" t="str">
        <f t="shared" si="0"/>
        <v>CH(HighFlux)1033125</v>
      </c>
      <c r="B65" s="40" t="s">
        <v>94</v>
      </c>
      <c r="C65" s="40" t="s">
        <v>158</v>
      </c>
      <c r="D65" s="40" t="s">
        <v>886</v>
      </c>
      <c r="E65" s="40" t="str">
        <f t="shared" si="5"/>
        <v>1033</v>
      </c>
      <c r="F65" s="162" t="str">
        <f t="shared" si="6"/>
        <v>125</v>
      </c>
      <c r="G65" s="40">
        <v>456</v>
      </c>
    </row>
    <row r="66" spans="1:7" ht="18.75" customHeight="1">
      <c r="A66" s="268" t="str">
        <f t="shared" si="0"/>
        <v>CH(HighFlux)112026</v>
      </c>
      <c r="B66" s="40" t="s">
        <v>94</v>
      </c>
      <c r="C66" s="40" t="s">
        <v>159</v>
      </c>
      <c r="D66" s="40" t="s">
        <v>886</v>
      </c>
      <c r="E66" s="40" t="str">
        <f t="shared" si="1"/>
        <v>112</v>
      </c>
      <c r="F66" s="162" t="str">
        <f>MID(C66,6,3)</f>
        <v>026</v>
      </c>
      <c r="G66" s="40">
        <v>11</v>
      </c>
    </row>
    <row r="67" spans="1:7" ht="18.75" customHeight="1">
      <c r="A67" s="268" t="str">
        <f aca="true" t="shared" si="7" ref="A67:A147">D67&amp;E67&amp;F67</f>
        <v>CH(HighFlux)112060</v>
      </c>
      <c r="B67" s="40" t="s">
        <v>94</v>
      </c>
      <c r="C67" s="40" t="s">
        <v>160</v>
      </c>
      <c r="D67" s="40" t="s">
        <v>886</v>
      </c>
      <c r="E67" s="40" t="str">
        <f aca="true" t="shared" si="8" ref="E67:E147">MID(C67,3,3)</f>
        <v>112</v>
      </c>
      <c r="F67" s="162" t="str">
        <f aca="true" t="shared" si="9" ref="F67:F75">MID(C67,6,3)</f>
        <v>060</v>
      </c>
      <c r="G67" s="40">
        <v>26</v>
      </c>
    </row>
    <row r="68" spans="1:7" ht="18.75" customHeight="1">
      <c r="A68" s="268" t="str">
        <f t="shared" si="7"/>
        <v>CH(HighFlux)112125</v>
      </c>
      <c r="B68" s="40" t="s">
        <v>94</v>
      </c>
      <c r="C68" s="40" t="s">
        <v>161</v>
      </c>
      <c r="D68" s="40" t="s">
        <v>886</v>
      </c>
      <c r="E68" s="40" t="str">
        <f t="shared" si="8"/>
        <v>112</v>
      </c>
      <c r="F68" s="162" t="str">
        <f t="shared" si="9"/>
        <v>125</v>
      </c>
      <c r="G68" s="40">
        <v>53</v>
      </c>
    </row>
    <row r="69" spans="1:7" ht="18.75" customHeight="1">
      <c r="A69" s="268" t="str">
        <f t="shared" si="7"/>
        <v>CH(HighFlux)112147</v>
      </c>
      <c r="B69" s="40" t="s">
        <v>94</v>
      </c>
      <c r="C69" s="40" t="s">
        <v>162</v>
      </c>
      <c r="D69" s="40" t="s">
        <v>886</v>
      </c>
      <c r="E69" s="40" t="str">
        <f t="shared" si="8"/>
        <v>112</v>
      </c>
      <c r="F69" s="162" t="str">
        <f t="shared" si="9"/>
        <v>147</v>
      </c>
      <c r="G69" s="40">
        <v>63</v>
      </c>
    </row>
    <row r="70" spans="1:7" ht="18.75" customHeight="1">
      <c r="A70" s="268" t="str">
        <f t="shared" si="7"/>
        <v>CH(HighFlux)112160</v>
      </c>
      <c r="B70" s="40" t="s">
        <v>94</v>
      </c>
      <c r="C70" s="40" t="s">
        <v>163</v>
      </c>
      <c r="D70" s="40" t="s">
        <v>886</v>
      </c>
      <c r="E70" s="40" t="str">
        <f t="shared" si="8"/>
        <v>112</v>
      </c>
      <c r="F70" s="162" t="str">
        <f t="shared" si="9"/>
        <v>160</v>
      </c>
      <c r="G70" s="40">
        <v>68</v>
      </c>
    </row>
    <row r="71" spans="1:7" ht="18.75" customHeight="1">
      <c r="A71" s="268" t="str">
        <f t="shared" si="7"/>
        <v>CH(HighFlux)127026</v>
      </c>
      <c r="B71" s="40" t="s">
        <v>94</v>
      </c>
      <c r="C71" s="40" t="s">
        <v>164</v>
      </c>
      <c r="D71" s="40" t="s">
        <v>886</v>
      </c>
      <c r="E71" s="40" t="str">
        <f t="shared" si="8"/>
        <v>127</v>
      </c>
      <c r="F71" s="162" t="str">
        <f t="shared" si="9"/>
        <v>026</v>
      </c>
      <c r="G71" s="40">
        <v>12</v>
      </c>
    </row>
    <row r="72" spans="1:7" ht="18.75" customHeight="1">
      <c r="A72" s="268" t="str">
        <f t="shared" si="7"/>
        <v>CH(HighFlux)127060</v>
      </c>
      <c r="B72" s="40" t="s">
        <v>94</v>
      </c>
      <c r="C72" s="40" t="s">
        <v>165</v>
      </c>
      <c r="D72" s="40" t="s">
        <v>886</v>
      </c>
      <c r="E72" s="40" t="str">
        <f t="shared" si="8"/>
        <v>127</v>
      </c>
      <c r="F72" s="162" t="str">
        <f t="shared" si="9"/>
        <v>060</v>
      </c>
      <c r="G72" s="40">
        <v>27</v>
      </c>
    </row>
    <row r="73" spans="1:7" ht="18.75" customHeight="1">
      <c r="A73" s="268" t="str">
        <f t="shared" si="7"/>
        <v>CH(HighFlux)127125</v>
      </c>
      <c r="B73" s="40" t="s">
        <v>94</v>
      </c>
      <c r="C73" s="40" t="s">
        <v>166</v>
      </c>
      <c r="D73" s="40" t="s">
        <v>886</v>
      </c>
      <c r="E73" s="40" t="str">
        <f t="shared" si="8"/>
        <v>127</v>
      </c>
      <c r="F73" s="162" t="str">
        <f>MID(C73,6,3)</f>
        <v>125</v>
      </c>
      <c r="G73" s="40">
        <v>56</v>
      </c>
    </row>
    <row r="74" spans="1:7" ht="18.75" customHeight="1">
      <c r="A74" s="268" t="str">
        <f t="shared" si="7"/>
        <v>CH(HighFlux)127147</v>
      </c>
      <c r="B74" s="40" t="s">
        <v>94</v>
      </c>
      <c r="C74" s="40" t="s">
        <v>167</v>
      </c>
      <c r="D74" s="40" t="s">
        <v>886</v>
      </c>
      <c r="E74" s="40" t="str">
        <f t="shared" si="8"/>
        <v>127</v>
      </c>
      <c r="F74" s="162" t="str">
        <f t="shared" si="9"/>
        <v>147</v>
      </c>
      <c r="G74" s="40">
        <v>67</v>
      </c>
    </row>
    <row r="75" spans="1:7" ht="18.75" customHeight="1">
      <c r="A75" s="268" t="str">
        <f t="shared" si="7"/>
        <v>CH(HighFlux)127160</v>
      </c>
      <c r="B75" s="40" t="s">
        <v>94</v>
      </c>
      <c r="C75" s="40" t="s">
        <v>168</v>
      </c>
      <c r="D75" s="40" t="s">
        <v>886</v>
      </c>
      <c r="E75" s="40" t="str">
        <f t="shared" si="8"/>
        <v>127</v>
      </c>
      <c r="F75" s="162" t="str">
        <f t="shared" si="9"/>
        <v>160</v>
      </c>
      <c r="G75" s="40">
        <v>72</v>
      </c>
    </row>
    <row r="76" spans="1:7" ht="18.75" customHeight="1">
      <c r="A76" s="268" t="str">
        <f t="shared" si="7"/>
        <v>CH(HighFlux)1320026</v>
      </c>
      <c r="B76" s="40" t="s">
        <v>94</v>
      </c>
      <c r="C76" s="40" t="s">
        <v>169</v>
      </c>
      <c r="D76" s="40" t="s">
        <v>886</v>
      </c>
      <c r="E76" s="40" t="str">
        <f aca="true" t="shared" si="10" ref="E76:E95">MID(C76,3,4)</f>
        <v>1320</v>
      </c>
      <c r="F76" s="162" t="str">
        <f>MID(C76,7,3)</f>
        <v>026</v>
      </c>
      <c r="G76" s="40">
        <v>54</v>
      </c>
    </row>
    <row r="77" spans="1:7" ht="18.75" customHeight="1">
      <c r="A77" s="268" t="str">
        <f t="shared" si="7"/>
        <v>CH(HighFlux)1320060</v>
      </c>
      <c r="B77" s="40" t="s">
        <v>94</v>
      </c>
      <c r="C77" s="40" t="s">
        <v>170</v>
      </c>
      <c r="D77" s="40" t="s">
        <v>886</v>
      </c>
      <c r="E77" s="40" t="str">
        <f t="shared" si="10"/>
        <v>1320</v>
      </c>
      <c r="F77" s="162" t="str">
        <f>MID(C77,7,3)</f>
        <v>060</v>
      </c>
      <c r="G77" s="40">
        <v>124</v>
      </c>
    </row>
    <row r="78" spans="1:7" ht="18.75" customHeight="1">
      <c r="A78" s="268" t="str">
        <f t="shared" si="7"/>
        <v>CH(HighFlux)1320125</v>
      </c>
      <c r="B78" s="40" t="s">
        <v>94</v>
      </c>
      <c r="C78" s="40" t="s">
        <v>171</v>
      </c>
      <c r="D78" s="40" t="s">
        <v>886</v>
      </c>
      <c r="E78" s="40" t="str">
        <f t="shared" si="10"/>
        <v>1320</v>
      </c>
      <c r="F78" s="162" t="str">
        <f>MID(C78,7,3)</f>
        <v>125</v>
      </c>
      <c r="G78" s="40">
        <v>259</v>
      </c>
    </row>
    <row r="79" spans="1:7" ht="18.75" customHeight="1">
      <c r="A79" s="268" t="str">
        <f t="shared" si="7"/>
        <v>CH(HighFlux)1325026</v>
      </c>
      <c r="B79" s="40" t="s">
        <v>94</v>
      </c>
      <c r="C79" s="40" t="s">
        <v>172</v>
      </c>
      <c r="D79" s="40" t="s">
        <v>886</v>
      </c>
      <c r="E79" s="40" t="str">
        <f t="shared" si="10"/>
        <v>1325</v>
      </c>
      <c r="F79" s="162" t="str">
        <f aca="true" t="shared" si="11" ref="F79:F95">MID(C79,7,3)</f>
        <v>026</v>
      </c>
      <c r="G79" s="40">
        <v>68</v>
      </c>
    </row>
    <row r="80" spans="1:7" ht="18.75" customHeight="1">
      <c r="A80" s="268" t="str">
        <f t="shared" si="7"/>
        <v>CH(HighFlux)1325060</v>
      </c>
      <c r="B80" s="40" t="s">
        <v>94</v>
      </c>
      <c r="C80" s="40" t="s">
        <v>173</v>
      </c>
      <c r="D80" s="40" t="s">
        <v>886</v>
      </c>
      <c r="E80" s="40" t="str">
        <f t="shared" si="10"/>
        <v>1325</v>
      </c>
      <c r="F80" s="162" t="str">
        <f t="shared" si="11"/>
        <v>060</v>
      </c>
      <c r="G80" s="40">
        <v>156</v>
      </c>
    </row>
    <row r="81" spans="1:7" ht="18.75" customHeight="1">
      <c r="A81" s="268" t="str">
        <f t="shared" si="7"/>
        <v>CH(HighFlux)1325125</v>
      </c>
      <c r="B81" s="40" t="s">
        <v>94</v>
      </c>
      <c r="C81" s="40" t="s">
        <v>174</v>
      </c>
      <c r="D81" s="40" t="s">
        <v>886</v>
      </c>
      <c r="E81" s="40" t="str">
        <f t="shared" si="10"/>
        <v>1325</v>
      </c>
      <c r="F81" s="162" t="str">
        <f t="shared" si="11"/>
        <v>125</v>
      </c>
      <c r="G81" s="40">
        <v>325</v>
      </c>
    </row>
    <row r="82" spans="1:7" ht="18.75" customHeight="1">
      <c r="A82" s="268" t="str">
        <f t="shared" si="7"/>
        <v>CH(HighFlux)1333026</v>
      </c>
      <c r="B82" s="40" t="s">
        <v>94</v>
      </c>
      <c r="C82" s="40" t="s">
        <v>175</v>
      </c>
      <c r="D82" s="40" t="s">
        <v>886</v>
      </c>
      <c r="E82" s="40" t="str">
        <f t="shared" si="10"/>
        <v>1333</v>
      </c>
      <c r="F82" s="162" t="str">
        <f t="shared" si="11"/>
        <v>026</v>
      </c>
      <c r="G82" s="40">
        <v>88</v>
      </c>
    </row>
    <row r="83" spans="1:7" ht="18.75" customHeight="1">
      <c r="A83" s="268" t="str">
        <f t="shared" si="7"/>
        <v>CH(HighFlux)1333060</v>
      </c>
      <c r="B83" s="40" t="s">
        <v>94</v>
      </c>
      <c r="C83" s="40" t="s">
        <v>176</v>
      </c>
      <c r="D83" s="40" t="s">
        <v>886</v>
      </c>
      <c r="E83" s="40" t="str">
        <f t="shared" si="10"/>
        <v>1333</v>
      </c>
      <c r="F83" s="162" t="str">
        <f t="shared" si="11"/>
        <v>060</v>
      </c>
      <c r="G83" s="40">
        <v>202</v>
      </c>
    </row>
    <row r="84" spans="1:7" ht="18.75" customHeight="1">
      <c r="A84" s="268" t="str">
        <f t="shared" si="7"/>
        <v>CH(HighFlux)1333125</v>
      </c>
      <c r="B84" s="40" t="s">
        <v>94</v>
      </c>
      <c r="C84" s="40" t="s">
        <v>177</v>
      </c>
      <c r="D84" s="40" t="s">
        <v>886</v>
      </c>
      <c r="E84" s="40" t="str">
        <f t="shared" si="10"/>
        <v>1333</v>
      </c>
      <c r="F84" s="162" t="str">
        <f t="shared" si="11"/>
        <v>125</v>
      </c>
      <c r="G84" s="40">
        <v>422</v>
      </c>
    </row>
    <row r="85" spans="1:7" ht="18.75" customHeight="1">
      <c r="A85" s="268" t="str">
        <f t="shared" si="7"/>
        <v>CH(HighFlux)1340026</v>
      </c>
      <c r="B85" s="40" t="s">
        <v>94</v>
      </c>
      <c r="C85" s="40" t="s">
        <v>178</v>
      </c>
      <c r="D85" s="40" t="s">
        <v>886</v>
      </c>
      <c r="E85" s="40" t="str">
        <f t="shared" si="10"/>
        <v>1340</v>
      </c>
      <c r="F85" s="162" t="str">
        <f t="shared" si="11"/>
        <v>026</v>
      </c>
      <c r="G85" s="40">
        <v>108</v>
      </c>
    </row>
    <row r="86" spans="1:7" ht="18.75" customHeight="1">
      <c r="A86" s="268" t="str">
        <f t="shared" si="7"/>
        <v>CH(HighFlux)1340060</v>
      </c>
      <c r="B86" s="40" t="s">
        <v>94</v>
      </c>
      <c r="C86" s="40" t="s">
        <v>179</v>
      </c>
      <c r="D86" s="40" t="s">
        <v>886</v>
      </c>
      <c r="E86" s="40" t="str">
        <f t="shared" si="10"/>
        <v>1340</v>
      </c>
      <c r="F86" s="162" t="str">
        <f t="shared" si="11"/>
        <v>060</v>
      </c>
      <c r="G86" s="40">
        <v>248</v>
      </c>
    </row>
    <row r="87" spans="1:7" ht="18.75" customHeight="1">
      <c r="A87" s="268" t="str">
        <f t="shared" si="7"/>
        <v>CH(HighFlux)1340125</v>
      </c>
      <c r="B87" s="40" t="s">
        <v>94</v>
      </c>
      <c r="C87" s="40" t="s">
        <v>180</v>
      </c>
      <c r="D87" s="40" t="s">
        <v>886</v>
      </c>
      <c r="E87" s="40" t="str">
        <f t="shared" si="10"/>
        <v>1340</v>
      </c>
      <c r="F87" s="162" t="str">
        <f t="shared" si="11"/>
        <v>125</v>
      </c>
      <c r="G87" s="40">
        <v>518</v>
      </c>
    </row>
    <row r="88" spans="1:7" ht="18.75" customHeight="1">
      <c r="A88" s="268" t="str">
        <f>D88&amp;E88&amp;F88</f>
        <v>CH(HighFlux)147026</v>
      </c>
      <c r="B88" s="40" t="s">
        <v>94</v>
      </c>
      <c r="C88" s="40" t="s">
        <v>1313</v>
      </c>
      <c r="D88" s="40" t="s">
        <v>886</v>
      </c>
      <c r="E88" s="40" t="str">
        <f>MID(C88,3,3)</f>
        <v>147</v>
      </c>
      <c r="F88" s="162" t="str">
        <f>MID(C88,6,3)</f>
        <v>026</v>
      </c>
      <c r="G88" s="40">
        <v>14</v>
      </c>
    </row>
    <row r="89" spans="1:7" ht="18.75" customHeight="1">
      <c r="A89" s="268" t="str">
        <f>D89&amp;E89&amp;F89</f>
        <v>CH(HighFlux)147060</v>
      </c>
      <c r="B89" s="40" t="s">
        <v>94</v>
      </c>
      <c r="C89" s="40" t="s">
        <v>1314</v>
      </c>
      <c r="D89" s="40" t="s">
        <v>886</v>
      </c>
      <c r="E89" s="40" t="str">
        <f>MID(C89,3,3)</f>
        <v>147</v>
      </c>
      <c r="F89" s="162" t="str">
        <f>MID(C89,6,3)</f>
        <v>060</v>
      </c>
      <c r="G89" s="40">
        <v>32</v>
      </c>
    </row>
    <row r="90" spans="1:7" ht="18.75" customHeight="1">
      <c r="A90" s="268" t="str">
        <f>D90&amp;E90&amp;F90</f>
        <v>CH(HighFlux)147125</v>
      </c>
      <c r="B90" s="40" t="s">
        <v>94</v>
      </c>
      <c r="C90" s="40" t="s">
        <v>1315</v>
      </c>
      <c r="D90" s="40" t="s">
        <v>886</v>
      </c>
      <c r="E90" s="40" t="str">
        <f>MID(C90,3,3)</f>
        <v>147</v>
      </c>
      <c r="F90" s="162" t="str">
        <f>MID(C90,6,3)</f>
        <v>125</v>
      </c>
      <c r="G90" s="40">
        <v>67</v>
      </c>
    </row>
    <row r="91" spans="1:7" ht="18.75" customHeight="1">
      <c r="A91" s="268" t="str">
        <f>D91&amp;E91&amp;F91</f>
        <v>CH(HighFlux)147147</v>
      </c>
      <c r="B91" s="40" t="s">
        <v>94</v>
      </c>
      <c r="C91" s="40" t="s">
        <v>1316</v>
      </c>
      <c r="D91" s="40" t="s">
        <v>886</v>
      </c>
      <c r="E91" s="40" t="str">
        <f>MID(C91,3,3)</f>
        <v>147</v>
      </c>
      <c r="F91" s="162" t="str">
        <f>MID(C91,6,3)</f>
        <v>147</v>
      </c>
      <c r="G91" s="40">
        <v>78</v>
      </c>
    </row>
    <row r="92" spans="1:7" ht="18.75" customHeight="1">
      <c r="A92" s="268" t="str">
        <f>D92&amp;E92&amp;F92</f>
        <v>CH(HighFlux)147160</v>
      </c>
      <c r="B92" s="40" t="s">
        <v>94</v>
      </c>
      <c r="C92" s="40" t="s">
        <v>1317</v>
      </c>
      <c r="D92" s="40" t="s">
        <v>886</v>
      </c>
      <c r="E92" s="40" t="str">
        <f>MID(C92,3,3)</f>
        <v>147</v>
      </c>
      <c r="F92" s="162" t="str">
        <f>MID(C92,6,3)</f>
        <v>160</v>
      </c>
      <c r="G92" s="40">
        <v>85</v>
      </c>
    </row>
    <row r="93" spans="1:7" ht="18.75" customHeight="1">
      <c r="A93" s="268" t="str">
        <f t="shared" si="7"/>
        <v>CH(HighFlux)1625026</v>
      </c>
      <c r="B93" s="40" t="s">
        <v>94</v>
      </c>
      <c r="C93" s="40" t="s">
        <v>181</v>
      </c>
      <c r="D93" s="40" t="s">
        <v>886</v>
      </c>
      <c r="E93" s="40" t="str">
        <f t="shared" si="10"/>
        <v>1625</v>
      </c>
      <c r="F93" s="162" t="str">
        <f t="shared" si="11"/>
        <v>026</v>
      </c>
      <c r="G93" s="40">
        <v>80</v>
      </c>
    </row>
    <row r="94" spans="1:7" ht="18.75" customHeight="1">
      <c r="A94" s="268" t="str">
        <f t="shared" si="7"/>
        <v>CH(HighFlux)1625060</v>
      </c>
      <c r="B94" s="40" t="s">
        <v>94</v>
      </c>
      <c r="C94" s="40" t="s">
        <v>182</v>
      </c>
      <c r="D94" s="40" t="s">
        <v>886</v>
      </c>
      <c r="E94" s="40" t="str">
        <f t="shared" si="10"/>
        <v>1625</v>
      </c>
      <c r="F94" s="162" t="str">
        <f t="shared" si="11"/>
        <v>060</v>
      </c>
      <c r="G94" s="40">
        <v>184</v>
      </c>
    </row>
    <row r="95" spans="1:7" ht="18.75" customHeight="1">
      <c r="A95" s="268" t="str">
        <f t="shared" si="7"/>
        <v>CH(HighFlux)1625125</v>
      </c>
      <c r="B95" s="40" t="s">
        <v>94</v>
      </c>
      <c r="C95" s="40" t="s">
        <v>183</v>
      </c>
      <c r="D95" s="40" t="s">
        <v>886</v>
      </c>
      <c r="E95" s="40" t="str">
        <f t="shared" si="10"/>
        <v>1625</v>
      </c>
      <c r="F95" s="162" t="str">
        <f t="shared" si="11"/>
        <v>125</v>
      </c>
      <c r="G95" s="40">
        <v>384</v>
      </c>
    </row>
    <row r="96" spans="1:7" ht="18.75" customHeight="1">
      <c r="A96" s="268" t="str">
        <f t="shared" si="7"/>
        <v>CH(HighFlux)166026</v>
      </c>
      <c r="B96" s="40" t="s">
        <v>94</v>
      </c>
      <c r="C96" s="40" t="s">
        <v>184</v>
      </c>
      <c r="D96" s="40" t="s">
        <v>886</v>
      </c>
      <c r="E96" s="40" t="str">
        <f t="shared" si="8"/>
        <v>166</v>
      </c>
      <c r="F96" s="162" t="str">
        <f>MID(C96,6,3)</f>
        <v>026</v>
      </c>
      <c r="G96" s="40">
        <v>15</v>
      </c>
    </row>
    <row r="97" spans="1:7" ht="18.75" customHeight="1">
      <c r="A97" s="268" t="str">
        <f t="shared" si="7"/>
        <v>CH(HighFlux)166060</v>
      </c>
      <c r="B97" s="40" t="s">
        <v>94</v>
      </c>
      <c r="C97" s="40" t="s">
        <v>185</v>
      </c>
      <c r="D97" s="40" t="s">
        <v>886</v>
      </c>
      <c r="E97" s="40" t="str">
        <f t="shared" si="8"/>
        <v>166</v>
      </c>
      <c r="F97" s="162" t="str">
        <f aca="true" t="shared" si="12" ref="F97:F180">MID(C97,6,3)</f>
        <v>060</v>
      </c>
      <c r="G97" s="40">
        <v>35</v>
      </c>
    </row>
    <row r="98" spans="1:7" ht="18.75" customHeight="1">
      <c r="A98" s="268" t="str">
        <f t="shared" si="7"/>
        <v>CH(HighFlux)166125</v>
      </c>
      <c r="B98" s="40" t="s">
        <v>94</v>
      </c>
      <c r="C98" s="40" t="s">
        <v>186</v>
      </c>
      <c r="D98" s="40" t="s">
        <v>886</v>
      </c>
      <c r="E98" s="40" t="str">
        <f t="shared" si="8"/>
        <v>166</v>
      </c>
      <c r="F98" s="162" t="str">
        <f t="shared" si="12"/>
        <v>125</v>
      </c>
      <c r="G98" s="40">
        <v>72</v>
      </c>
    </row>
    <row r="99" spans="1:7" ht="18.75" customHeight="1">
      <c r="A99" s="268" t="str">
        <f t="shared" si="7"/>
        <v>CH(HighFlux)166147</v>
      </c>
      <c r="B99" s="40" t="s">
        <v>94</v>
      </c>
      <c r="C99" s="40" t="s">
        <v>187</v>
      </c>
      <c r="D99" s="40" t="s">
        <v>886</v>
      </c>
      <c r="E99" s="40" t="str">
        <f t="shared" si="8"/>
        <v>166</v>
      </c>
      <c r="F99" s="162" t="str">
        <f t="shared" si="12"/>
        <v>147</v>
      </c>
      <c r="G99" s="40">
        <v>88</v>
      </c>
    </row>
    <row r="100" spans="1:7" ht="18.75" customHeight="1">
      <c r="A100" s="268" t="str">
        <f t="shared" si="7"/>
        <v>CH(HighFlux)166160</v>
      </c>
      <c r="B100" s="40" t="s">
        <v>94</v>
      </c>
      <c r="C100" s="40" t="s">
        <v>188</v>
      </c>
      <c r="D100" s="40" t="s">
        <v>886</v>
      </c>
      <c r="E100" s="40" t="str">
        <f t="shared" si="8"/>
        <v>166</v>
      </c>
      <c r="F100" s="162" t="str">
        <f t="shared" si="12"/>
        <v>160</v>
      </c>
      <c r="G100" s="40">
        <v>92</v>
      </c>
    </row>
    <row r="101" spans="1:7" ht="18.75" customHeight="1">
      <c r="A101" s="268" t="str">
        <f t="shared" si="7"/>
        <v>CH(HighFlux)172026</v>
      </c>
      <c r="B101" s="40" t="s">
        <v>94</v>
      </c>
      <c r="C101" s="40" t="s">
        <v>189</v>
      </c>
      <c r="D101" s="40" t="s">
        <v>886</v>
      </c>
      <c r="E101" s="40" t="str">
        <f t="shared" si="8"/>
        <v>172</v>
      </c>
      <c r="F101" s="162" t="str">
        <f t="shared" si="12"/>
        <v>026</v>
      </c>
      <c r="G101" s="40">
        <v>19</v>
      </c>
    </row>
    <row r="102" spans="1:7" ht="18.75" customHeight="1">
      <c r="A102" s="268" t="str">
        <f t="shared" si="7"/>
        <v>CH(HighFlux)172060</v>
      </c>
      <c r="B102" s="40" t="s">
        <v>94</v>
      </c>
      <c r="C102" s="40" t="s">
        <v>190</v>
      </c>
      <c r="D102" s="40" t="s">
        <v>886</v>
      </c>
      <c r="E102" s="40" t="str">
        <f t="shared" si="8"/>
        <v>172</v>
      </c>
      <c r="F102" s="162" t="str">
        <f t="shared" si="12"/>
        <v>060</v>
      </c>
      <c r="G102" s="40">
        <v>43</v>
      </c>
    </row>
    <row r="103" spans="1:7" ht="18.75" customHeight="1">
      <c r="A103" s="268" t="str">
        <f t="shared" si="7"/>
        <v>CH(HighFlux)172125</v>
      </c>
      <c r="B103" s="40" t="s">
        <v>94</v>
      </c>
      <c r="C103" s="40" t="s">
        <v>191</v>
      </c>
      <c r="D103" s="40" t="s">
        <v>886</v>
      </c>
      <c r="E103" s="40" t="str">
        <f t="shared" si="8"/>
        <v>172</v>
      </c>
      <c r="F103" s="162" t="str">
        <f t="shared" si="12"/>
        <v>125</v>
      </c>
      <c r="G103" s="40">
        <v>89</v>
      </c>
    </row>
    <row r="104" spans="1:7" ht="18.75" customHeight="1">
      <c r="A104" s="268" t="str">
        <f t="shared" si="7"/>
        <v>CH(HighFlux)172147</v>
      </c>
      <c r="B104" s="40" t="s">
        <v>94</v>
      </c>
      <c r="C104" s="40" t="s">
        <v>192</v>
      </c>
      <c r="D104" s="40" t="s">
        <v>886</v>
      </c>
      <c r="E104" s="40" t="str">
        <f t="shared" si="8"/>
        <v>172</v>
      </c>
      <c r="F104" s="162" t="str">
        <f t="shared" si="12"/>
        <v>147</v>
      </c>
      <c r="G104" s="40">
        <v>105</v>
      </c>
    </row>
    <row r="105" spans="1:7" ht="18.75" customHeight="1">
      <c r="A105" s="268" t="str">
        <f t="shared" si="7"/>
        <v>CH(HighFlux)172160</v>
      </c>
      <c r="B105" s="40" t="s">
        <v>94</v>
      </c>
      <c r="C105" s="40" t="s">
        <v>193</v>
      </c>
      <c r="D105" s="40" t="s">
        <v>886</v>
      </c>
      <c r="E105" s="40" t="str">
        <f t="shared" si="8"/>
        <v>172</v>
      </c>
      <c r="F105" s="162" t="str">
        <f t="shared" si="12"/>
        <v>160</v>
      </c>
      <c r="G105" s="40">
        <v>114</v>
      </c>
    </row>
    <row r="106" spans="1:7" ht="18.75" customHeight="1">
      <c r="A106" s="268" t="str">
        <f t="shared" si="7"/>
        <v>CH(HighFlux)203026</v>
      </c>
      <c r="B106" s="40" t="s">
        <v>94</v>
      </c>
      <c r="C106" s="40" t="s">
        <v>194</v>
      </c>
      <c r="D106" s="40" t="s">
        <v>886</v>
      </c>
      <c r="E106" s="40" t="str">
        <f t="shared" si="8"/>
        <v>203</v>
      </c>
      <c r="F106" s="162" t="str">
        <f t="shared" si="12"/>
        <v>026</v>
      </c>
      <c r="G106" s="40">
        <v>14</v>
      </c>
    </row>
    <row r="107" spans="1:7" ht="18.75" customHeight="1">
      <c r="A107" s="268" t="str">
        <f t="shared" si="7"/>
        <v>CH(HighFlux)203060</v>
      </c>
      <c r="B107" s="40" t="s">
        <v>94</v>
      </c>
      <c r="C107" s="40" t="s">
        <v>195</v>
      </c>
      <c r="D107" s="40" t="s">
        <v>886</v>
      </c>
      <c r="E107" s="40" t="str">
        <f t="shared" si="8"/>
        <v>203</v>
      </c>
      <c r="F107" s="162" t="str">
        <f t="shared" si="12"/>
        <v>060</v>
      </c>
      <c r="G107" s="40">
        <v>32</v>
      </c>
    </row>
    <row r="108" spans="1:7" ht="18.75" customHeight="1">
      <c r="A108" s="268" t="str">
        <f t="shared" si="7"/>
        <v>CH(HighFlux)203125</v>
      </c>
      <c r="B108" s="40" t="s">
        <v>94</v>
      </c>
      <c r="C108" s="40" t="s">
        <v>196</v>
      </c>
      <c r="D108" s="40" t="s">
        <v>886</v>
      </c>
      <c r="E108" s="40" t="str">
        <f t="shared" si="8"/>
        <v>203</v>
      </c>
      <c r="F108" s="162" t="str">
        <f t="shared" si="12"/>
        <v>125</v>
      </c>
      <c r="G108" s="40">
        <v>68</v>
      </c>
    </row>
    <row r="109" spans="1:7" ht="18.75" customHeight="1">
      <c r="A109" s="268" t="str">
        <f t="shared" si="7"/>
        <v>CH(HighFlux)203147</v>
      </c>
      <c r="B109" s="40" t="s">
        <v>94</v>
      </c>
      <c r="C109" s="40" t="s">
        <v>197</v>
      </c>
      <c r="D109" s="40" t="s">
        <v>886</v>
      </c>
      <c r="E109" s="40" t="str">
        <f t="shared" si="8"/>
        <v>203</v>
      </c>
      <c r="F109" s="162" t="str">
        <f t="shared" si="12"/>
        <v>147</v>
      </c>
      <c r="G109" s="40">
        <v>81</v>
      </c>
    </row>
    <row r="110" spans="1:7" ht="18.75" customHeight="1">
      <c r="A110" s="268" t="str">
        <f t="shared" si="7"/>
        <v>CH(HighFlux)203160</v>
      </c>
      <c r="B110" s="40" t="s">
        <v>94</v>
      </c>
      <c r="C110" s="40" t="s">
        <v>198</v>
      </c>
      <c r="D110" s="40" t="s">
        <v>886</v>
      </c>
      <c r="E110" s="40" t="str">
        <f t="shared" si="8"/>
        <v>203</v>
      </c>
      <c r="F110" s="162" t="str">
        <f t="shared" si="12"/>
        <v>160</v>
      </c>
      <c r="G110" s="40">
        <v>87</v>
      </c>
    </row>
    <row r="111" spans="1:7" ht="18.75" customHeight="1">
      <c r="A111" s="268" t="str">
        <f t="shared" si="7"/>
        <v>CH(HighFlux)229026</v>
      </c>
      <c r="B111" s="40" t="s">
        <v>94</v>
      </c>
      <c r="C111" s="40" t="s">
        <v>199</v>
      </c>
      <c r="D111" s="40" t="s">
        <v>886</v>
      </c>
      <c r="E111" s="40" t="str">
        <f t="shared" si="8"/>
        <v>229</v>
      </c>
      <c r="F111" s="162" t="str">
        <f t="shared" si="12"/>
        <v>026</v>
      </c>
      <c r="G111" s="40">
        <v>19</v>
      </c>
    </row>
    <row r="112" spans="1:7" ht="18.75" customHeight="1">
      <c r="A112" s="268" t="str">
        <f t="shared" si="7"/>
        <v>CH(HighFlux)229060</v>
      </c>
      <c r="B112" s="40" t="s">
        <v>94</v>
      </c>
      <c r="C112" s="40" t="s">
        <v>200</v>
      </c>
      <c r="D112" s="40" t="s">
        <v>886</v>
      </c>
      <c r="E112" s="40" t="str">
        <f t="shared" si="8"/>
        <v>229</v>
      </c>
      <c r="F112" s="162" t="str">
        <f t="shared" si="12"/>
        <v>060</v>
      </c>
      <c r="G112" s="40">
        <v>43</v>
      </c>
    </row>
    <row r="113" spans="1:7" ht="18.75" customHeight="1">
      <c r="A113" s="268" t="str">
        <f t="shared" si="7"/>
        <v>CH(HighFlux)229125</v>
      </c>
      <c r="B113" s="40" t="s">
        <v>94</v>
      </c>
      <c r="C113" s="40" t="s">
        <v>201</v>
      </c>
      <c r="D113" s="40" t="s">
        <v>886</v>
      </c>
      <c r="E113" s="40" t="str">
        <f t="shared" si="8"/>
        <v>229</v>
      </c>
      <c r="F113" s="162" t="str">
        <f t="shared" si="12"/>
        <v>125</v>
      </c>
      <c r="G113" s="40">
        <v>90</v>
      </c>
    </row>
    <row r="114" spans="1:7" ht="18.75" customHeight="1">
      <c r="A114" s="268" t="str">
        <f t="shared" si="7"/>
        <v>CH(HighFlux)229147</v>
      </c>
      <c r="B114" s="40" t="s">
        <v>94</v>
      </c>
      <c r="C114" s="40" t="s">
        <v>202</v>
      </c>
      <c r="D114" s="40" t="s">
        <v>886</v>
      </c>
      <c r="E114" s="40" t="str">
        <f t="shared" si="8"/>
        <v>229</v>
      </c>
      <c r="F114" s="162" t="str">
        <f t="shared" si="12"/>
        <v>147</v>
      </c>
      <c r="G114" s="40">
        <v>106</v>
      </c>
    </row>
    <row r="115" spans="1:7" ht="18.75" customHeight="1">
      <c r="A115" s="268" t="str">
        <f t="shared" si="7"/>
        <v>CH(HighFlux)229160</v>
      </c>
      <c r="B115" s="40" t="s">
        <v>94</v>
      </c>
      <c r="C115" s="40" t="s">
        <v>203</v>
      </c>
      <c r="D115" s="40" t="s">
        <v>886</v>
      </c>
      <c r="E115" s="40" t="str">
        <f t="shared" si="8"/>
        <v>229</v>
      </c>
      <c r="F115" s="162" t="str">
        <f t="shared" si="12"/>
        <v>160</v>
      </c>
      <c r="G115" s="40">
        <v>115</v>
      </c>
    </row>
    <row r="116" spans="1:7" ht="18.75" customHeight="1">
      <c r="A116" s="268" t="str">
        <f t="shared" si="7"/>
        <v>CH(HighFlux)234026</v>
      </c>
      <c r="B116" s="40" t="s">
        <v>94</v>
      </c>
      <c r="C116" s="40" t="s">
        <v>204</v>
      </c>
      <c r="D116" s="40" t="s">
        <v>886</v>
      </c>
      <c r="E116" s="40" t="str">
        <f t="shared" si="8"/>
        <v>234</v>
      </c>
      <c r="F116" s="162" t="str">
        <f t="shared" si="12"/>
        <v>026</v>
      </c>
      <c r="G116" s="40">
        <v>22</v>
      </c>
    </row>
    <row r="117" spans="1:7" ht="18.75" customHeight="1">
      <c r="A117" s="268" t="str">
        <f t="shared" si="7"/>
        <v>CH(HighFlux)234060</v>
      </c>
      <c r="B117" s="40" t="s">
        <v>94</v>
      </c>
      <c r="C117" s="40" t="s">
        <v>205</v>
      </c>
      <c r="D117" s="40" t="s">
        <v>886</v>
      </c>
      <c r="E117" s="40" t="str">
        <f t="shared" si="8"/>
        <v>234</v>
      </c>
      <c r="F117" s="162" t="str">
        <f>MID(C117,6,3)</f>
        <v>060</v>
      </c>
      <c r="G117" s="40">
        <v>51</v>
      </c>
    </row>
    <row r="118" spans="1:7" ht="18.75" customHeight="1">
      <c r="A118" s="268" t="str">
        <f>D118&amp;E118&amp;F118</f>
        <v>CH(HighFlux)234E14060</v>
      </c>
      <c r="B118" s="40" t="s">
        <v>94</v>
      </c>
      <c r="C118" s="40" t="s">
        <v>893</v>
      </c>
      <c r="D118" s="40" t="s">
        <v>886</v>
      </c>
      <c r="E118" s="40" t="str">
        <f>MID(C118,3,3)&amp;MID(C118,9,10)</f>
        <v>234E14</v>
      </c>
      <c r="F118" s="162" t="str">
        <f t="shared" si="12"/>
        <v>060</v>
      </c>
      <c r="G118" s="40">
        <v>80</v>
      </c>
    </row>
    <row r="119" spans="1:7" ht="18.75" customHeight="1">
      <c r="A119" s="268" t="str">
        <f t="shared" si="7"/>
        <v>CH(HighFlux)234125</v>
      </c>
      <c r="B119" s="40" t="s">
        <v>94</v>
      </c>
      <c r="C119" s="40" t="s">
        <v>206</v>
      </c>
      <c r="D119" s="40" t="s">
        <v>886</v>
      </c>
      <c r="E119" s="40" t="str">
        <f t="shared" si="8"/>
        <v>234</v>
      </c>
      <c r="F119" s="162" t="str">
        <f t="shared" si="12"/>
        <v>125</v>
      </c>
      <c r="G119" s="40">
        <v>105</v>
      </c>
    </row>
    <row r="120" spans="1:7" ht="18.75" customHeight="1">
      <c r="A120" s="268" t="str">
        <f t="shared" si="7"/>
        <v>CH(HighFlux)234E14125</v>
      </c>
      <c r="B120" s="40" t="s">
        <v>94</v>
      </c>
      <c r="C120" s="40" t="s">
        <v>894</v>
      </c>
      <c r="D120" s="40" t="s">
        <v>886</v>
      </c>
      <c r="E120" s="40" t="str">
        <f>MID(C120,3,3)&amp;MID(C120,9,10)</f>
        <v>234E14</v>
      </c>
      <c r="F120" s="162" t="str">
        <f t="shared" si="12"/>
        <v>125</v>
      </c>
      <c r="G120" s="40">
        <v>165</v>
      </c>
    </row>
    <row r="121" spans="1:7" ht="18.75" customHeight="1">
      <c r="A121" s="268" t="str">
        <f t="shared" si="7"/>
        <v>CH(HighFlux)234147</v>
      </c>
      <c r="B121" s="40" t="s">
        <v>94</v>
      </c>
      <c r="C121" s="40" t="s">
        <v>207</v>
      </c>
      <c r="D121" s="40" t="s">
        <v>886</v>
      </c>
      <c r="E121" s="40" t="str">
        <f t="shared" si="8"/>
        <v>234</v>
      </c>
      <c r="F121" s="162" t="str">
        <f t="shared" si="12"/>
        <v>147</v>
      </c>
      <c r="G121" s="40">
        <v>124</v>
      </c>
    </row>
    <row r="122" spans="1:7" ht="18.75" customHeight="1">
      <c r="A122" s="268" t="str">
        <f t="shared" si="7"/>
        <v>CH(HighFlux)234160</v>
      </c>
      <c r="B122" s="40" t="s">
        <v>94</v>
      </c>
      <c r="C122" s="40" t="s">
        <v>208</v>
      </c>
      <c r="D122" s="40" t="s">
        <v>886</v>
      </c>
      <c r="E122" s="40" t="str">
        <f t="shared" si="8"/>
        <v>234</v>
      </c>
      <c r="F122" s="162" t="str">
        <f t="shared" si="12"/>
        <v>160</v>
      </c>
      <c r="G122" s="40">
        <v>135</v>
      </c>
    </row>
    <row r="123" spans="1:7" ht="18.75" customHeight="1">
      <c r="A123" s="268" t="str">
        <f>D123&amp;E123&amp;F123</f>
        <v>CH(HighFlux)252026</v>
      </c>
      <c r="B123" s="40" t="s">
        <v>94</v>
      </c>
      <c r="C123" s="40" t="s">
        <v>1318</v>
      </c>
      <c r="D123" s="40" t="s">
        <v>886</v>
      </c>
      <c r="E123" s="40" t="str">
        <f>MID(C123,3,3)</f>
        <v>252</v>
      </c>
      <c r="F123" s="162" t="str">
        <f>MID(C123,6,3)</f>
        <v>026</v>
      </c>
      <c r="G123" s="40">
        <v>27</v>
      </c>
    </row>
    <row r="124" spans="1:7" ht="18.75" customHeight="1">
      <c r="A124" s="268" t="str">
        <f>D124&amp;E124&amp;F124</f>
        <v>CH(HighFlux)252060</v>
      </c>
      <c r="B124" s="40" t="s">
        <v>94</v>
      </c>
      <c r="C124" s="40" t="s">
        <v>1319</v>
      </c>
      <c r="D124" s="40" t="s">
        <v>886</v>
      </c>
      <c r="E124" s="40" t="str">
        <f>MID(C124,3,3)</f>
        <v>252</v>
      </c>
      <c r="F124" s="162" t="str">
        <f>MID(C124,6,3)</f>
        <v>060</v>
      </c>
      <c r="G124" s="40">
        <v>62</v>
      </c>
    </row>
    <row r="125" spans="1:7" ht="18.75" customHeight="1">
      <c r="A125" s="268" t="str">
        <f>D125&amp;E125&amp;F125</f>
        <v>CH(HighFlux)252125</v>
      </c>
      <c r="B125" s="40" t="s">
        <v>94</v>
      </c>
      <c r="C125" s="40" t="s">
        <v>1320</v>
      </c>
      <c r="D125" s="40" t="s">
        <v>886</v>
      </c>
      <c r="E125" s="40" t="str">
        <f>MID(C125,3,3)</f>
        <v>252</v>
      </c>
      <c r="F125" s="162" t="str">
        <f>MID(C125,6,3)</f>
        <v>125</v>
      </c>
      <c r="G125" s="40">
        <v>130</v>
      </c>
    </row>
    <row r="126" spans="1:7" ht="18.75" customHeight="1">
      <c r="A126" s="268" t="str">
        <f>D126&amp;E126&amp;F126</f>
        <v>CH(HighFlux)252147</v>
      </c>
      <c r="B126" s="40" t="s">
        <v>94</v>
      </c>
      <c r="C126" s="40" t="s">
        <v>1321</v>
      </c>
      <c r="D126" s="40" t="s">
        <v>886</v>
      </c>
      <c r="E126" s="40" t="str">
        <f>MID(C126,3,3)</f>
        <v>252</v>
      </c>
      <c r="F126" s="162" t="str">
        <f>MID(C126,6,3)</f>
        <v>147</v>
      </c>
      <c r="G126" s="40">
        <v>152</v>
      </c>
    </row>
    <row r="127" spans="1:7" ht="18.75" customHeight="1">
      <c r="A127" s="268" t="str">
        <f>D127&amp;E127&amp;F127</f>
        <v>CH(HighFlux)252160</v>
      </c>
      <c r="B127" s="40" t="s">
        <v>94</v>
      </c>
      <c r="C127" s="40" t="s">
        <v>1322</v>
      </c>
      <c r="D127" s="40" t="s">
        <v>886</v>
      </c>
      <c r="E127" s="40" t="str">
        <f>MID(C127,3,3)</f>
        <v>252</v>
      </c>
      <c r="F127" s="162" t="str">
        <f>MID(C127,6,3)</f>
        <v>160</v>
      </c>
      <c r="G127" s="40">
        <v>166</v>
      </c>
    </row>
    <row r="128" spans="1:7" ht="18.75" customHeight="1">
      <c r="A128" s="268" t="str">
        <f t="shared" si="7"/>
        <v>CH(HighFlux)270026</v>
      </c>
      <c r="B128" s="40" t="s">
        <v>94</v>
      </c>
      <c r="C128" s="40" t="s">
        <v>209</v>
      </c>
      <c r="D128" s="40" t="s">
        <v>886</v>
      </c>
      <c r="E128" s="40" t="str">
        <f t="shared" si="8"/>
        <v>270</v>
      </c>
      <c r="F128" s="162" t="str">
        <f t="shared" si="12"/>
        <v>026</v>
      </c>
      <c r="G128" s="40">
        <v>32</v>
      </c>
    </row>
    <row r="129" spans="1:7" ht="18.75" customHeight="1">
      <c r="A129" s="268" t="str">
        <f t="shared" si="7"/>
        <v>CH(HighFlux)270060</v>
      </c>
      <c r="B129" s="40" t="s">
        <v>94</v>
      </c>
      <c r="C129" s="40" t="s">
        <v>210</v>
      </c>
      <c r="D129" s="40" t="s">
        <v>886</v>
      </c>
      <c r="E129" s="40" t="str">
        <f t="shared" si="8"/>
        <v>270</v>
      </c>
      <c r="F129" s="162" t="str">
        <f t="shared" si="12"/>
        <v>060</v>
      </c>
      <c r="G129" s="40">
        <v>75</v>
      </c>
    </row>
    <row r="130" spans="1:7" ht="18.75" customHeight="1">
      <c r="A130" s="268" t="str">
        <f t="shared" si="7"/>
        <v>CH(HighFlux)270E14060</v>
      </c>
      <c r="B130" s="40" t="s">
        <v>94</v>
      </c>
      <c r="C130" s="40" t="s">
        <v>211</v>
      </c>
      <c r="D130" s="40" t="s">
        <v>886</v>
      </c>
      <c r="E130" s="40" t="str">
        <f>MID(C130,3,3)&amp;MID(C130,9,10)</f>
        <v>270E14</v>
      </c>
      <c r="F130" s="162" t="str">
        <f t="shared" si="12"/>
        <v>060</v>
      </c>
      <c r="G130" s="40">
        <v>94</v>
      </c>
    </row>
    <row r="131" spans="1:7" ht="18.75" customHeight="1">
      <c r="A131" s="268" t="str">
        <f t="shared" si="7"/>
        <v>CH(HighFlux)270E18060</v>
      </c>
      <c r="B131" s="40" t="s">
        <v>94</v>
      </c>
      <c r="C131" s="40" t="s">
        <v>212</v>
      </c>
      <c r="D131" s="40" t="s">
        <v>886</v>
      </c>
      <c r="E131" s="40" t="str">
        <f>MID(C131,3,3)&amp;MID(C131,9,10)</f>
        <v>270E18</v>
      </c>
      <c r="F131" s="162" t="str">
        <f t="shared" si="12"/>
        <v>060</v>
      </c>
      <c r="G131" s="40">
        <v>120</v>
      </c>
    </row>
    <row r="132" spans="1:7" ht="18.75" customHeight="1">
      <c r="A132" s="268" t="str">
        <f t="shared" si="7"/>
        <v>CH(HighFlux)270125</v>
      </c>
      <c r="B132" s="40" t="s">
        <v>94</v>
      </c>
      <c r="C132" s="40" t="s">
        <v>213</v>
      </c>
      <c r="D132" s="40" t="s">
        <v>886</v>
      </c>
      <c r="E132" s="40" t="str">
        <f t="shared" si="8"/>
        <v>270</v>
      </c>
      <c r="F132" s="162" t="str">
        <f t="shared" si="12"/>
        <v>125</v>
      </c>
      <c r="G132" s="40">
        <v>157</v>
      </c>
    </row>
    <row r="133" spans="1:7" ht="18.75" customHeight="1">
      <c r="A133" s="268" t="str">
        <f t="shared" si="7"/>
        <v>CH(HighFlux)270E14125</v>
      </c>
      <c r="B133" s="40" t="s">
        <v>94</v>
      </c>
      <c r="C133" s="40" t="s">
        <v>214</v>
      </c>
      <c r="D133" s="40" t="s">
        <v>886</v>
      </c>
      <c r="E133" s="40" t="str">
        <f>MID(C133,3,3)&amp;MID(C133,9,10)</f>
        <v>270E14</v>
      </c>
      <c r="F133" s="162" t="str">
        <f t="shared" si="12"/>
        <v>125</v>
      </c>
      <c r="G133" s="40">
        <v>197</v>
      </c>
    </row>
    <row r="134" spans="1:7" ht="18.75" customHeight="1">
      <c r="A134" s="268" t="str">
        <f t="shared" si="7"/>
        <v>CH(HighFlux)270E18125</v>
      </c>
      <c r="B134" s="40" t="s">
        <v>94</v>
      </c>
      <c r="C134" s="40" t="s">
        <v>215</v>
      </c>
      <c r="D134" s="40" t="s">
        <v>886</v>
      </c>
      <c r="E134" s="40" t="str">
        <f>MID(C134,3,3)&amp;MID(C134,9,10)</f>
        <v>270E18</v>
      </c>
      <c r="F134" s="162" t="str">
        <f t="shared" si="12"/>
        <v>125</v>
      </c>
      <c r="G134" s="40">
        <v>253</v>
      </c>
    </row>
    <row r="135" spans="1:7" ht="18.75" customHeight="1">
      <c r="A135" s="268" t="str">
        <f t="shared" si="7"/>
        <v>CH(HighFlux)270147</v>
      </c>
      <c r="B135" s="40" t="s">
        <v>94</v>
      </c>
      <c r="C135" s="40" t="s">
        <v>216</v>
      </c>
      <c r="D135" s="40" t="s">
        <v>886</v>
      </c>
      <c r="E135" s="40" t="str">
        <f t="shared" si="8"/>
        <v>270</v>
      </c>
      <c r="F135" s="162" t="str">
        <f>MID(C135,6,3)</f>
        <v>147</v>
      </c>
      <c r="G135" s="40">
        <v>185</v>
      </c>
    </row>
    <row r="136" spans="1:7" ht="18.75" customHeight="1">
      <c r="A136" s="268" t="str">
        <f t="shared" si="7"/>
        <v>CH(HighFlux)270160</v>
      </c>
      <c r="B136" s="40" t="s">
        <v>94</v>
      </c>
      <c r="C136" s="40" t="s">
        <v>217</v>
      </c>
      <c r="D136" s="40" t="s">
        <v>886</v>
      </c>
      <c r="E136" s="40" t="str">
        <f t="shared" si="8"/>
        <v>270</v>
      </c>
      <c r="F136" s="162" t="str">
        <f t="shared" si="12"/>
        <v>160</v>
      </c>
      <c r="G136" s="40">
        <v>201</v>
      </c>
    </row>
    <row r="137" spans="1:7" ht="18.75" customHeight="1">
      <c r="A137" s="268" t="str">
        <f t="shared" si="7"/>
        <v>CH(HighFlux)270E14160</v>
      </c>
      <c r="B137" s="40" t="s">
        <v>94</v>
      </c>
      <c r="C137" s="40" t="s">
        <v>218</v>
      </c>
      <c r="D137" s="40" t="s">
        <v>886</v>
      </c>
      <c r="E137" s="40" t="str">
        <f>MID(C137,3,3)&amp;MID(C137,9,10)</f>
        <v>270E14</v>
      </c>
      <c r="F137" s="162" t="str">
        <f t="shared" si="12"/>
        <v>160</v>
      </c>
      <c r="G137" s="40">
        <v>251</v>
      </c>
    </row>
    <row r="138" spans="1:7" ht="18.75" customHeight="1">
      <c r="A138" s="268" t="str">
        <f t="shared" si="7"/>
        <v>CH(HighFlux)300026</v>
      </c>
      <c r="B138" s="40" t="s">
        <v>94</v>
      </c>
      <c r="C138" s="40" t="s">
        <v>1272</v>
      </c>
      <c r="D138" s="40" t="s">
        <v>886</v>
      </c>
      <c r="E138" s="40" t="str">
        <f>MID(C138,3,3)</f>
        <v>300</v>
      </c>
      <c r="F138" s="162" t="str">
        <f>MID(C138,6,3)</f>
        <v>026</v>
      </c>
      <c r="G138" s="40">
        <v>29</v>
      </c>
    </row>
    <row r="139" spans="1:7" ht="18.75" customHeight="1">
      <c r="A139" s="268" t="str">
        <f t="shared" si="7"/>
        <v>CH(HighFlux)300060</v>
      </c>
      <c r="B139" s="40" t="s">
        <v>94</v>
      </c>
      <c r="C139" s="40" t="s">
        <v>1273</v>
      </c>
      <c r="D139" s="40" t="s">
        <v>886</v>
      </c>
      <c r="E139" s="40" t="str">
        <f>MID(C139,3,3)</f>
        <v>300</v>
      </c>
      <c r="F139" s="162" t="str">
        <f>MID(C139,6,3)</f>
        <v>060</v>
      </c>
      <c r="G139" s="40">
        <v>68</v>
      </c>
    </row>
    <row r="140" spans="1:7" ht="18.75" customHeight="1">
      <c r="A140" s="268" t="str">
        <f t="shared" si="7"/>
        <v>CH(HighFlux)300125</v>
      </c>
      <c r="B140" s="40" t="s">
        <v>94</v>
      </c>
      <c r="C140" s="40" t="s">
        <v>1274</v>
      </c>
      <c r="D140" s="40" t="s">
        <v>886</v>
      </c>
      <c r="E140" s="40" t="str">
        <f>MID(C140,3,3)</f>
        <v>300</v>
      </c>
      <c r="F140" s="162" t="str">
        <f>MID(C140,6,3)</f>
        <v>125</v>
      </c>
      <c r="G140" s="40">
        <v>141</v>
      </c>
    </row>
    <row r="141" spans="1:7" ht="18.75" customHeight="1">
      <c r="A141" s="268" t="str">
        <f t="shared" si="7"/>
        <v>CH(HighFlux)300147</v>
      </c>
      <c r="B141" s="40" t="s">
        <v>94</v>
      </c>
      <c r="C141" s="40" t="s">
        <v>1275</v>
      </c>
      <c r="D141" s="40" t="s">
        <v>886</v>
      </c>
      <c r="E141" s="40" t="str">
        <f>MID(C141,3,3)</f>
        <v>300</v>
      </c>
      <c r="F141" s="162" t="str">
        <f>MID(C141,6,3)</f>
        <v>147</v>
      </c>
      <c r="G141" s="40">
        <v>166</v>
      </c>
    </row>
    <row r="142" spans="1:7" ht="18.75" customHeight="1">
      <c r="A142" s="268" t="str">
        <f t="shared" si="7"/>
        <v>CH(HighFlux)300160</v>
      </c>
      <c r="B142" s="40" t="s">
        <v>94</v>
      </c>
      <c r="C142" s="40" t="s">
        <v>1276</v>
      </c>
      <c r="D142" s="40" t="s">
        <v>886</v>
      </c>
      <c r="E142" s="40" t="str">
        <f>MID(C142,3,3)</f>
        <v>300</v>
      </c>
      <c r="F142" s="162" t="str">
        <f>MID(C142,6,3)</f>
        <v>160</v>
      </c>
      <c r="G142" s="40">
        <v>181</v>
      </c>
    </row>
    <row r="143" spans="1:7" ht="18.75" customHeight="1">
      <c r="A143" s="268" t="str">
        <f t="shared" si="7"/>
        <v>CH(HighFlux)330026</v>
      </c>
      <c r="B143" s="40" t="s">
        <v>94</v>
      </c>
      <c r="C143" s="40" t="s">
        <v>1323</v>
      </c>
      <c r="D143" s="40" t="s">
        <v>886</v>
      </c>
      <c r="E143" s="40" t="str">
        <f t="shared" si="8"/>
        <v>330</v>
      </c>
      <c r="F143" s="162" t="str">
        <f t="shared" si="12"/>
        <v>026</v>
      </c>
      <c r="G143" s="40">
        <v>28</v>
      </c>
    </row>
    <row r="144" spans="1:7" ht="18.75" customHeight="1">
      <c r="A144" s="268" t="str">
        <f t="shared" si="7"/>
        <v>CH(HighFlux)330060</v>
      </c>
      <c r="B144" s="40" t="s">
        <v>94</v>
      </c>
      <c r="C144" s="40" t="s">
        <v>219</v>
      </c>
      <c r="D144" s="40" t="s">
        <v>886</v>
      </c>
      <c r="E144" s="40" t="str">
        <f t="shared" si="8"/>
        <v>330</v>
      </c>
      <c r="F144" s="162" t="str">
        <f t="shared" si="12"/>
        <v>060</v>
      </c>
      <c r="G144" s="40">
        <v>61</v>
      </c>
    </row>
    <row r="145" spans="1:7" ht="18.75" customHeight="1">
      <c r="A145" s="268" t="str">
        <f t="shared" si="7"/>
        <v>CH(HighFlux)330E14060</v>
      </c>
      <c r="B145" s="40" t="s">
        <v>94</v>
      </c>
      <c r="C145" s="40" t="s">
        <v>220</v>
      </c>
      <c r="D145" s="40" t="s">
        <v>886</v>
      </c>
      <c r="E145" s="40" t="str">
        <f>MID(C145,3,3)&amp;MID(C145,9,10)</f>
        <v>330E14</v>
      </c>
      <c r="F145" s="162" t="str">
        <f t="shared" si="12"/>
        <v>060</v>
      </c>
      <c r="G145" s="40">
        <v>80</v>
      </c>
    </row>
    <row r="146" spans="1:7" ht="18.75" customHeight="1">
      <c r="A146" s="268" t="str">
        <f t="shared" si="7"/>
        <v>CH(HighFlux)330E18060</v>
      </c>
      <c r="B146" s="40" t="s">
        <v>94</v>
      </c>
      <c r="C146" s="40" t="s">
        <v>221</v>
      </c>
      <c r="D146" s="40" t="s">
        <v>886</v>
      </c>
      <c r="E146" s="40" t="str">
        <f>MID(C146,3,3)&amp;MID(C146,9,10)</f>
        <v>330E18</v>
      </c>
      <c r="F146" s="162" t="str">
        <f t="shared" si="12"/>
        <v>060</v>
      </c>
      <c r="G146" s="40">
        <v>103</v>
      </c>
    </row>
    <row r="147" spans="1:7" ht="18.75" customHeight="1">
      <c r="A147" s="268" t="str">
        <f t="shared" si="7"/>
        <v>CH(HighFlux)330125</v>
      </c>
      <c r="B147" s="40" t="s">
        <v>94</v>
      </c>
      <c r="C147" s="40" t="s">
        <v>222</v>
      </c>
      <c r="D147" s="40" t="s">
        <v>886</v>
      </c>
      <c r="E147" s="40" t="str">
        <f t="shared" si="8"/>
        <v>330</v>
      </c>
      <c r="F147" s="162" t="str">
        <f t="shared" si="12"/>
        <v>125</v>
      </c>
      <c r="G147" s="40">
        <v>127</v>
      </c>
    </row>
    <row r="148" spans="1:7" ht="18.75" customHeight="1">
      <c r="A148" s="268" t="str">
        <f aca="true" t="shared" si="13" ref="A148:A239">D148&amp;E148&amp;F148</f>
        <v>CH(HighFlux)330E14125</v>
      </c>
      <c r="B148" s="40" t="s">
        <v>94</v>
      </c>
      <c r="C148" s="40" t="s">
        <v>223</v>
      </c>
      <c r="D148" s="40" t="s">
        <v>886</v>
      </c>
      <c r="E148" s="40" t="str">
        <f>MID(C148,3,3)&amp;MID(C148,9,10)</f>
        <v>330E14</v>
      </c>
      <c r="F148" s="162" t="str">
        <f t="shared" si="12"/>
        <v>125</v>
      </c>
      <c r="G148" s="40">
        <v>166</v>
      </c>
    </row>
    <row r="149" spans="1:7" ht="18.75" customHeight="1">
      <c r="A149" s="268" t="str">
        <f t="shared" si="13"/>
        <v>CH(HighFlux)330E18125</v>
      </c>
      <c r="B149" s="40" t="s">
        <v>94</v>
      </c>
      <c r="C149" s="40" t="s">
        <v>224</v>
      </c>
      <c r="D149" s="40" t="s">
        <v>886</v>
      </c>
      <c r="E149" s="40" t="str">
        <f>MID(C149,3,3)&amp;MID(C149,9,10)</f>
        <v>330E18</v>
      </c>
      <c r="F149" s="162" t="str">
        <f t="shared" si="12"/>
        <v>125</v>
      </c>
      <c r="G149" s="40">
        <v>214</v>
      </c>
    </row>
    <row r="150" spans="1:7" ht="18.75" customHeight="1">
      <c r="A150" s="268" t="str">
        <f t="shared" si="13"/>
        <v>CH(HighFlux)330147</v>
      </c>
      <c r="B150" s="40" t="s">
        <v>94</v>
      </c>
      <c r="C150" s="40" t="s">
        <v>225</v>
      </c>
      <c r="D150" s="40" t="s">
        <v>886</v>
      </c>
      <c r="E150" s="40" t="str">
        <f aca="true" t="shared" si="14" ref="E150:E239">MID(C150,3,3)</f>
        <v>330</v>
      </c>
      <c r="F150" s="162" t="str">
        <f t="shared" si="12"/>
        <v>147</v>
      </c>
      <c r="G150" s="40">
        <v>150</v>
      </c>
    </row>
    <row r="151" spans="1:7" ht="18.75" customHeight="1">
      <c r="A151" s="268" t="str">
        <f t="shared" si="13"/>
        <v>CH(HighFlux)330160</v>
      </c>
      <c r="B151" s="40" t="s">
        <v>94</v>
      </c>
      <c r="C151" s="40" t="s">
        <v>226</v>
      </c>
      <c r="D151" s="40" t="s">
        <v>886</v>
      </c>
      <c r="E151" s="40" t="str">
        <f t="shared" si="14"/>
        <v>330</v>
      </c>
      <c r="F151" s="162" t="str">
        <f t="shared" si="12"/>
        <v>160</v>
      </c>
      <c r="G151" s="40">
        <v>163</v>
      </c>
    </row>
    <row r="152" spans="1:7" ht="18.75" customHeight="1">
      <c r="A152" s="268" t="str">
        <f t="shared" si="13"/>
        <v>CH(HighFlux)343026</v>
      </c>
      <c r="B152" s="40" t="s">
        <v>94</v>
      </c>
      <c r="C152" s="40" t="s">
        <v>227</v>
      </c>
      <c r="D152" s="40" t="s">
        <v>886</v>
      </c>
      <c r="E152" s="40" t="str">
        <f t="shared" si="14"/>
        <v>343</v>
      </c>
      <c r="F152" s="162" t="str">
        <f t="shared" si="12"/>
        <v>026</v>
      </c>
      <c r="G152" s="40">
        <v>16</v>
      </c>
    </row>
    <row r="153" spans="1:7" ht="18.75" customHeight="1">
      <c r="A153" s="268" t="str">
        <f t="shared" si="13"/>
        <v>CH(HighFlux)343060</v>
      </c>
      <c r="B153" s="40" t="s">
        <v>94</v>
      </c>
      <c r="C153" s="40" t="s">
        <v>228</v>
      </c>
      <c r="D153" s="40" t="s">
        <v>886</v>
      </c>
      <c r="E153" s="40" t="str">
        <f t="shared" si="14"/>
        <v>343</v>
      </c>
      <c r="F153" s="162" t="str">
        <f t="shared" si="12"/>
        <v>060</v>
      </c>
      <c r="G153" s="40">
        <v>38</v>
      </c>
    </row>
    <row r="154" spans="1:7" ht="18.75" customHeight="1">
      <c r="A154" s="268" t="str">
        <f t="shared" si="13"/>
        <v>CH(HighFlux)343125</v>
      </c>
      <c r="B154" s="40" t="s">
        <v>94</v>
      </c>
      <c r="C154" s="40" t="s">
        <v>229</v>
      </c>
      <c r="D154" s="40" t="s">
        <v>886</v>
      </c>
      <c r="E154" s="40" t="str">
        <f t="shared" si="14"/>
        <v>343</v>
      </c>
      <c r="F154" s="162" t="str">
        <f t="shared" si="12"/>
        <v>125</v>
      </c>
      <c r="G154" s="40">
        <v>79</v>
      </c>
    </row>
    <row r="155" spans="1:7" ht="18.75" customHeight="1">
      <c r="A155" s="268" t="str">
        <f t="shared" si="13"/>
        <v>CH(HighFlux)343147</v>
      </c>
      <c r="B155" s="40" t="s">
        <v>94</v>
      </c>
      <c r="C155" s="40" t="s">
        <v>230</v>
      </c>
      <c r="D155" s="40" t="s">
        <v>886</v>
      </c>
      <c r="E155" s="40" t="str">
        <f t="shared" si="14"/>
        <v>343</v>
      </c>
      <c r="F155" s="162" t="str">
        <f t="shared" si="12"/>
        <v>147</v>
      </c>
      <c r="G155" s="40">
        <v>93</v>
      </c>
    </row>
    <row r="156" spans="1:7" ht="18.75" customHeight="1">
      <c r="A156" s="268" t="str">
        <f t="shared" si="13"/>
        <v>CH(HighFlux)343160</v>
      </c>
      <c r="B156" s="40" t="s">
        <v>94</v>
      </c>
      <c r="C156" s="40" t="s">
        <v>231</v>
      </c>
      <c r="D156" s="40" t="s">
        <v>886</v>
      </c>
      <c r="E156" s="40" t="str">
        <f t="shared" si="14"/>
        <v>343</v>
      </c>
      <c r="F156" s="162" t="str">
        <f t="shared" si="12"/>
        <v>160</v>
      </c>
      <c r="G156" s="40">
        <v>101</v>
      </c>
    </row>
    <row r="157" spans="1:7" ht="18.75" customHeight="1">
      <c r="A157" s="268" t="str">
        <f t="shared" si="13"/>
        <v>CH(HighFlux)358026</v>
      </c>
      <c r="B157" s="40" t="s">
        <v>94</v>
      </c>
      <c r="C157" s="40" t="s">
        <v>232</v>
      </c>
      <c r="D157" s="40" t="s">
        <v>886</v>
      </c>
      <c r="E157" s="40" t="str">
        <f t="shared" si="14"/>
        <v>358</v>
      </c>
      <c r="F157" s="162" t="str">
        <f>MID(C157,6,3)</f>
        <v>026</v>
      </c>
      <c r="G157" s="40">
        <v>24</v>
      </c>
    </row>
    <row r="158" spans="1:7" ht="18.75" customHeight="1">
      <c r="A158" s="268" t="str">
        <f t="shared" si="13"/>
        <v>CH(HighFlux)358060</v>
      </c>
      <c r="B158" s="40" t="s">
        <v>94</v>
      </c>
      <c r="C158" s="40" t="s">
        <v>233</v>
      </c>
      <c r="D158" s="40" t="s">
        <v>886</v>
      </c>
      <c r="E158" s="40" t="str">
        <f t="shared" si="14"/>
        <v>358</v>
      </c>
      <c r="F158" s="162" t="str">
        <f t="shared" si="12"/>
        <v>060</v>
      </c>
      <c r="G158" s="40">
        <v>56</v>
      </c>
    </row>
    <row r="159" spans="1:7" ht="18.75" customHeight="1">
      <c r="A159" s="268" t="str">
        <f t="shared" si="13"/>
        <v>CH(HighFlux)358E14060</v>
      </c>
      <c r="B159" s="40" t="s">
        <v>94</v>
      </c>
      <c r="C159" s="40" t="s">
        <v>234</v>
      </c>
      <c r="D159" s="40" t="s">
        <v>886</v>
      </c>
      <c r="E159" s="40" t="str">
        <f>MID(C159,3,3)&amp;MID(C159,9,10)</f>
        <v>358E14</v>
      </c>
      <c r="F159" s="162" t="str">
        <f t="shared" si="12"/>
        <v>060</v>
      </c>
      <c r="G159" s="40">
        <v>75</v>
      </c>
    </row>
    <row r="160" spans="1:7" ht="18.75" customHeight="1">
      <c r="A160" s="268" t="str">
        <f t="shared" si="13"/>
        <v>CH(HighFlux)358125</v>
      </c>
      <c r="B160" s="40" t="s">
        <v>94</v>
      </c>
      <c r="C160" s="40" t="s">
        <v>235</v>
      </c>
      <c r="D160" s="40" t="s">
        <v>886</v>
      </c>
      <c r="E160" s="40" t="str">
        <f t="shared" si="14"/>
        <v>358</v>
      </c>
      <c r="F160" s="162" t="str">
        <f t="shared" si="12"/>
        <v>125</v>
      </c>
      <c r="G160" s="40">
        <v>117</v>
      </c>
    </row>
    <row r="161" spans="1:7" ht="18.75" customHeight="1">
      <c r="A161" s="268" t="str">
        <f t="shared" si="13"/>
        <v>CH(HighFlux)358E14125</v>
      </c>
      <c r="B161" s="40" t="s">
        <v>94</v>
      </c>
      <c r="C161" s="40" t="s">
        <v>236</v>
      </c>
      <c r="D161" s="40" t="s">
        <v>886</v>
      </c>
      <c r="E161" s="40" t="str">
        <f>MID(C161,3,3)&amp;MID(C161,9,10)</f>
        <v>358E14</v>
      </c>
      <c r="F161" s="162" t="str">
        <f t="shared" si="12"/>
        <v>125</v>
      </c>
      <c r="G161" s="40">
        <v>156</v>
      </c>
    </row>
    <row r="162" spans="1:7" ht="18.75" customHeight="1">
      <c r="A162" s="268" t="str">
        <f t="shared" si="13"/>
        <v>CH(HighFlux)358147</v>
      </c>
      <c r="B162" s="40" t="s">
        <v>94</v>
      </c>
      <c r="C162" s="40" t="s">
        <v>237</v>
      </c>
      <c r="D162" s="40" t="s">
        <v>886</v>
      </c>
      <c r="E162" s="40" t="str">
        <f t="shared" si="14"/>
        <v>358</v>
      </c>
      <c r="F162" s="162" t="str">
        <f t="shared" si="12"/>
        <v>147</v>
      </c>
      <c r="G162" s="40">
        <v>138</v>
      </c>
    </row>
    <row r="163" spans="1:7" ht="18.75" customHeight="1">
      <c r="A163" s="268" t="str">
        <f t="shared" si="13"/>
        <v>CH(HighFlux)358160</v>
      </c>
      <c r="B163" s="40" t="s">
        <v>94</v>
      </c>
      <c r="C163" s="40" t="s">
        <v>238</v>
      </c>
      <c r="D163" s="40" t="s">
        <v>886</v>
      </c>
      <c r="E163" s="40" t="str">
        <f t="shared" si="14"/>
        <v>358</v>
      </c>
      <c r="F163" s="162" t="str">
        <f t="shared" si="12"/>
        <v>160</v>
      </c>
      <c r="G163" s="40">
        <v>150</v>
      </c>
    </row>
    <row r="164" spans="1:7" ht="18.75" customHeight="1">
      <c r="A164" s="268" t="str">
        <f t="shared" si="13"/>
        <v>CH(HighFlux)358E14160</v>
      </c>
      <c r="B164" s="40" t="s">
        <v>94</v>
      </c>
      <c r="C164" s="40" t="s">
        <v>239</v>
      </c>
      <c r="D164" s="40" t="s">
        <v>886</v>
      </c>
      <c r="E164" s="40" t="str">
        <f>MID(C164,3,3)&amp;MID(C164,9,10)</f>
        <v>358E14</v>
      </c>
      <c r="F164" s="162" t="str">
        <f t="shared" si="12"/>
        <v>160</v>
      </c>
      <c r="G164" s="40">
        <v>200</v>
      </c>
    </row>
    <row r="165" spans="1:7" ht="18.75" customHeight="1">
      <c r="A165" s="268" t="str">
        <f>D165&amp;E165&amp;F165</f>
        <v>CH(HighFlux)378026</v>
      </c>
      <c r="B165" s="40" t="s">
        <v>94</v>
      </c>
      <c r="C165" s="40" t="s">
        <v>1324</v>
      </c>
      <c r="D165" s="40" t="s">
        <v>886</v>
      </c>
      <c r="E165" s="40" t="str">
        <f>MID(C165,3,3)</f>
        <v>378</v>
      </c>
      <c r="F165" s="162" t="str">
        <f>MID(C165,6,3)</f>
        <v>026</v>
      </c>
      <c r="G165" s="40">
        <v>30</v>
      </c>
    </row>
    <row r="166" spans="1:7" ht="18.75" customHeight="1">
      <c r="A166" s="268" t="str">
        <f>D166&amp;E166&amp;F166</f>
        <v>CH(HighFlux)378060</v>
      </c>
      <c r="B166" s="40" t="s">
        <v>94</v>
      </c>
      <c r="C166" s="40" t="s">
        <v>1325</v>
      </c>
      <c r="D166" s="40" t="s">
        <v>886</v>
      </c>
      <c r="E166" s="40" t="str">
        <f>MID(C166,3,3)</f>
        <v>378</v>
      </c>
      <c r="F166" s="162" t="str">
        <f>MID(C166,6,3)</f>
        <v>060</v>
      </c>
      <c r="G166" s="40">
        <v>70</v>
      </c>
    </row>
    <row r="167" spans="1:7" ht="18.75" customHeight="1">
      <c r="A167" s="268" t="str">
        <f>D167&amp;E167&amp;F167</f>
        <v>CH(HighFlux)378125</v>
      </c>
      <c r="B167" s="40" t="s">
        <v>94</v>
      </c>
      <c r="C167" s="40" t="s">
        <v>1326</v>
      </c>
      <c r="D167" s="40" t="s">
        <v>886</v>
      </c>
      <c r="E167" s="40" t="str">
        <f>MID(C167,3,3)</f>
        <v>378</v>
      </c>
      <c r="F167" s="162" t="str">
        <f>MID(C167,6,3)</f>
        <v>125</v>
      </c>
      <c r="G167" s="40">
        <v>145</v>
      </c>
    </row>
    <row r="168" spans="1:7" ht="18.75" customHeight="1">
      <c r="A168" s="268" t="str">
        <f>D168&amp;E168&amp;F168</f>
        <v>CH(HighFlux)378147</v>
      </c>
      <c r="B168" s="40" t="s">
        <v>94</v>
      </c>
      <c r="C168" s="40" t="s">
        <v>1327</v>
      </c>
      <c r="D168" s="40" t="s">
        <v>886</v>
      </c>
      <c r="E168" s="40" t="str">
        <f>MID(C168,3,3)</f>
        <v>378</v>
      </c>
      <c r="F168" s="162" t="str">
        <f>MID(C168,6,3)</f>
        <v>147</v>
      </c>
      <c r="G168" s="40">
        <v>170</v>
      </c>
    </row>
    <row r="169" spans="1:7" ht="18.75" customHeight="1">
      <c r="A169" s="268" t="str">
        <f>D169&amp;E169&amp;F169</f>
        <v>CH(HighFlux)378160</v>
      </c>
      <c r="B169" s="40" t="s">
        <v>94</v>
      </c>
      <c r="C169" s="40" t="s">
        <v>1328</v>
      </c>
      <c r="D169" s="40" t="s">
        <v>886</v>
      </c>
      <c r="E169" s="40" t="str">
        <f>MID(C169,3,3)</f>
        <v>378</v>
      </c>
      <c r="F169" s="162" t="str">
        <f>MID(C169,6,3)</f>
        <v>160</v>
      </c>
      <c r="G169" s="40">
        <v>185</v>
      </c>
    </row>
    <row r="170" spans="1:7" ht="18.75" customHeight="1">
      <c r="A170" s="268" t="str">
        <f t="shared" si="13"/>
        <v>CH(HighFlux)400026</v>
      </c>
      <c r="B170" s="40" t="s">
        <v>94</v>
      </c>
      <c r="C170" s="40" t="s">
        <v>240</v>
      </c>
      <c r="D170" s="40" t="s">
        <v>886</v>
      </c>
      <c r="E170" s="40" t="str">
        <f t="shared" si="14"/>
        <v>400</v>
      </c>
      <c r="F170" s="162" t="str">
        <f t="shared" si="12"/>
        <v>026</v>
      </c>
      <c r="G170" s="40">
        <v>35</v>
      </c>
    </row>
    <row r="171" spans="1:7" ht="18.75" customHeight="1">
      <c r="A171" s="268" t="str">
        <f t="shared" si="13"/>
        <v>CH(HighFlux)400060</v>
      </c>
      <c r="B171" s="40" t="s">
        <v>94</v>
      </c>
      <c r="C171" s="40" t="s">
        <v>241</v>
      </c>
      <c r="D171" s="40" t="s">
        <v>886</v>
      </c>
      <c r="E171" s="40" t="str">
        <f t="shared" si="14"/>
        <v>400</v>
      </c>
      <c r="F171" s="162" t="str">
        <f t="shared" si="12"/>
        <v>060</v>
      </c>
      <c r="G171" s="40">
        <v>81</v>
      </c>
    </row>
    <row r="172" spans="1:7" ht="18.75" customHeight="1">
      <c r="A172" s="268" t="str">
        <f t="shared" si="13"/>
        <v>CH(HighFlux)400125</v>
      </c>
      <c r="B172" s="40" t="s">
        <v>94</v>
      </c>
      <c r="C172" s="40" t="s">
        <v>242</v>
      </c>
      <c r="D172" s="40" t="s">
        <v>886</v>
      </c>
      <c r="E172" s="40" t="str">
        <f t="shared" si="14"/>
        <v>400</v>
      </c>
      <c r="F172" s="162" t="str">
        <f>MID(C172,6,3)</f>
        <v>125</v>
      </c>
      <c r="G172" s="40">
        <v>168</v>
      </c>
    </row>
    <row r="173" spans="1:7" ht="18.75" customHeight="1">
      <c r="A173" s="268" t="str">
        <f t="shared" si="13"/>
        <v>CH(HighFlux)400147</v>
      </c>
      <c r="B173" s="40" t="s">
        <v>94</v>
      </c>
      <c r="C173" s="40" t="s">
        <v>243</v>
      </c>
      <c r="D173" s="40" t="s">
        <v>886</v>
      </c>
      <c r="E173" s="40" t="str">
        <f t="shared" si="14"/>
        <v>400</v>
      </c>
      <c r="F173" s="162" t="str">
        <f t="shared" si="12"/>
        <v>147</v>
      </c>
      <c r="G173" s="40">
        <v>198</v>
      </c>
    </row>
    <row r="174" spans="1:7" ht="18.75" customHeight="1">
      <c r="A174" s="268" t="str">
        <f t="shared" si="13"/>
        <v>CH(HighFlux)400160</v>
      </c>
      <c r="B174" s="40" t="s">
        <v>94</v>
      </c>
      <c r="C174" s="40" t="s">
        <v>244</v>
      </c>
      <c r="D174" s="40" t="s">
        <v>886</v>
      </c>
      <c r="E174" s="40" t="str">
        <f t="shared" si="14"/>
        <v>400</v>
      </c>
      <c r="F174" s="162" t="str">
        <f t="shared" si="12"/>
        <v>160</v>
      </c>
      <c r="G174" s="40">
        <v>215</v>
      </c>
    </row>
    <row r="175" spans="1:7" ht="18.75" customHeight="1">
      <c r="A175" s="268" t="str">
        <f>D175&amp;E175&amp;F175</f>
        <v>CH(HighFlux)434026</v>
      </c>
      <c r="B175" s="40" t="s">
        <v>94</v>
      </c>
      <c r="C175" s="40" t="s">
        <v>1278</v>
      </c>
      <c r="D175" s="40" t="s">
        <v>886</v>
      </c>
      <c r="E175" s="40" t="str">
        <f>MID(C175,3,3)</f>
        <v>434</v>
      </c>
      <c r="F175" s="162" t="str">
        <f>MID(C175,6,3)</f>
        <v>026</v>
      </c>
      <c r="G175" s="40">
        <v>40</v>
      </c>
    </row>
    <row r="176" spans="1:7" ht="18.75" customHeight="1">
      <c r="A176" s="268" t="str">
        <f>D176&amp;E176&amp;F176</f>
        <v>CH(HighFlux)434060</v>
      </c>
      <c r="B176" s="40" t="s">
        <v>94</v>
      </c>
      <c r="C176" s="40" t="s">
        <v>1279</v>
      </c>
      <c r="D176" s="40" t="s">
        <v>886</v>
      </c>
      <c r="E176" s="40" t="str">
        <f>MID(C176,3,3)</f>
        <v>434</v>
      </c>
      <c r="F176" s="162" t="str">
        <f>MID(C176,6,3)</f>
        <v>060</v>
      </c>
      <c r="G176" s="40">
        <v>92</v>
      </c>
    </row>
    <row r="177" spans="1:7" ht="18.75" customHeight="1">
      <c r="A177" s="268" t="str">
        <f>D177&amp;E177&amp;F177</f>
        <v>CH(HighFlux)434125</v>
      </c>
      <c r="B177" s="40" t="s">
        <v>94</v>
      </c>
      <c r="C177" s="40" t="s">
        <v>1280</v>
      </c>
      <c r="D177" s="40" t="s">
        <v>886</v>
      </c>
      <c r="E177" s="40" t="str">
        <f>MID(C177,3,3)</f>
        <v>434</v>
      </c>
      <c r="F177" s="162" t="str">
        <f>MID(C177,6,3)</f>
        <v>125</v>
      </c>
      <c r="G177" s="40">
        <v>191</v>
      </c>
    </row>
    <row r="178" spans="1:7" ht="18.75" customHeight="1">
      <c r="A178" s="268" t="str">
        <f>D178&amp;E178&amp;F178</f>
        <v>CH(HighFlux)434147</v>
      </c>
      <c r="B178" s="40" t="s">
        <v>94</v>
      </c>
      <c r="C178" s="40" t="s">
        <v>1281</v>
      </c>
      <c r="D178" s="40" t="s">
        <v>886</v>
      </c>
      <c r="E178" s="40" t="str">
        <f>MID(C178,3,3)</f>
        <v>434</v>
      </c>
      <c r="F178" s="162" t="str">
        <f>MID(C178,6,3)</f>
        <v>147</v>
      </c>
      <c r="G178" s="40">
        <v>225</v>
      </c>
    </row>
    <row r="179" spans="1:7" ht="18.75" customHeight="1">
      <c r="A179" s="268" t="str">
        <f>D179&amp;E179&amp;F179</f>
        <v>CH(HighFlux)434160</v>
      </c>
      <c r="B179" s="40" t="s">
        <v>94</v>
      </c>
      <c r="C179" s="40" t="s">
        <v>1282</v>
      </c>
      <c r="D179" s="40" t="s">
        <v>886</v>
      </c>
      <c r="E179" s="40" t="str">
        <f>MID(C179,3,3)</f>
        <v>434</v>
      </c>
      <c r="F179" s="162" t="str">
        <f>MID(C179,6,3)</f>
        <v>160</v>
      </c>
      <c r="G179" s="40">
        <v>245</v>
      </c>
    </row>
    <row r="180" spans="1:7" ht="18.75" customHeight="1">
      <c r="A180" s="268" t="str">
        <f t="shared" si="13"/>
        <v>CH(HighFlux)467026</v>
      </c>
      <c r="B180" s="40" t="s">
        <v>94</v>
      </c>
      <c r="C180" s="40" t="s">
        <v>245</v>
      </c>
      <c r="D180" s="40" t="s">
        <v>886</v>
      </c>
      <c r="E180" s="40" t="str">
        <f t="shared" si="14"/>
        <v>467</v>
      </c>
      <c r="F180" s="162" t="str">
        <f t="shared" si="12"/>
        <v>026</v>
      </c>
      <c r="G180" s="40">
        <v>59</v>
      </c>
    </row>
    <row r="181" spans="1:7" ht="18.75" customHeight="1">
      <c r="A181" s="268" t="str">
        <f t="shared" si="13"/>
        <v>CH(HighFlux)467060</v>
      </c>
      <c r="B181" s="40" t="s">
        <v>94</v>
      </c>
      <c r="C181" s="40" t="s">
        <v>246</v>
      </c>
      <c r="D181" s="40" t="s">
        <v>886</v>
      </c>
      <c r="E181" s="40" t="str">
        <f t="shared" si="14"/>
        <v>467</v>
      </c>
      <c r="F181" s="162" t="str">
        <f aca="true" t="shared" si="15" ref="F181:F206">MID(C181,6,3)</f>
        <v>060</v>
      </c>
      <c r="G181" s="40">
        <v>135</v>
      </c>
    </row>
    <row r="182" spans="1:7" ht="18.75" customHeight="1">
      <c r="A182" s="268" t="str">
        <f t="shared" si="13"/>
        <v>CH(HighFlux)467125</v>
      </c>
      <c r="B182" s="40" t="s">
        <v>94</v>
      </c>
      <c r="C182" s="40" t="s">
        <v>247</v>
      </c>
      <c r="D182" s="40" t="s">
        <v>886</v>
      </c>
      <c r="E182" s="40" t="str">
        <f t="shared" si="14"/>
        <v>467</v>
      </c>
      <c r="F182" s="162" t="str">
        <f t="shared" si="15"/>
        <v>125</v>
      </c>
      <c r="G182" s="40">
        <v>281</v>
      </c>
    </row>
    <row r="183" spans="1:7" ht="18.75" customHeight="1">
      <c r="A183" s="268" t="str">
        <f t="shared" si="13"/>
        <v>CH(HighFlux)467147</v>
      </c>
      <c r="B183" s="40" t="s">
        <v>94</v>
      </c>
      <c r="C183" s="40" t="s">
        <v>248</v>
      </c>
      <c r="D183" s="40" t="s">
        <v>886</v>
      </c>
      <c r="E183" s="40" t="str">
        <f t="shared" si="14"/>
        <v>467</v>
      </c>
      <c r="F183" s="162" t="str">
        <f t="shared" si="15"/>
        <v>147</v>
      </c>
      <c r="G183" s="40">
        <v>330</v>
      </c>
    </row>
    <row r="184" spans="1:7" ht="18.75" customHeight="1">
      <c r="A184" s="268" t="str">
        <f t="shared" si="13"/>
        <v>CH(HighFlux)467160</v>
      </c>
      <c r="B184" s="40" t="s">
        <v>94</v>
      </c>
      <c r="C184" s="40" t="s">
        <v>249</v>
      </c>
      <c r="D184" s="40" t="s">
        <v>886</v>
      </c>
      <c r="E184" s="40" t="str">
        <f t="shared" si="14"/>
        <v>467</v>
      </c>
      <c r="F184" s="162" t="str">
        <f t="shared" si="15"/>
        <v>160</v>
      </c>
      <c r="G184" s="40">
        <v>360</v>
      </c>
    </row>
    <row r="185" spans="1:7" ht="18.75" customHeight="1">
      <c r="A185" s="268" t="str">
        <f t="shared" si="13"/>
        <v>CH(HighFlux)468026</v>
      </c>
      <c r="B185" s="40" t="s">
        <v>94</v>
      </c>
      <c r="C185" s="40" t="s">
        <v>250</v>
      </c>
      <c r="D185" s="40" t="s">
        <v>886</v>
      </c>
      <c r="E185" s="40" t="str">
        <f t="shared" si="14"/>
        <v>468</v>
      </c>
      <c r="F185" s="162" t="str">
        <f t="shared" si="15"/>
        <v>026</v>
      </c>
      <c r="G185" s="40">
        <v>37</v>
      </c>
    </row>
    <row r="186" spans="1:7" ht="18.75" customHeight="1">
      <c r="A186" s="268" t="str">
        <f t="shared" si="13"/>
        <v>CH(HighFlux)468060</v>
      </c>
      <c r="B186" s="40" t="s">
        <v>94</v>
      </c>
      <c r="C186" s="40" t="s">
        <v>251</v>
      </c>
      <c r="D186" s="40" t="s">
        <v>886</v>
      </c>
      <c r="E186" s="40" t="str">
        <f t="shared" si="14"/>
        <v>468</v>
      </c>
      <c r="F186" s="162" t="str">
        <f t="shared" si="15"/>
        <v>060</v>
      </c>
      <c r="G186" s="40">
        <v>86</v>
      </c>
    </row>
    <row r="187" spans="1:7" ht="18.75" customHeight="1">
      <c r="A187" s="268" t="str">
        <f t="shared" si="13"/>
        <v>CH(HighFlux)468125</v>
      </c>
      <c r="B187" s="40" t="s">
        <v>94</v>
      </c>
      <c r="C187" s="40" t="s">
        <v>252</v>
      </c>
      <c r="D187" s="40" t="s">
        <v>886</v>
      </c>
      <c r="E187" s="40" t="str">
        <f t="shared" si="14"/>
        <v>468</v>
      </c>
      <c r="F187" s="162" t="str">
        <f t="shared" si="15"/>
        <v>125</v>
      </c>
      <c r="G187" s="40">
        <v>178</v>
      </c>
    </row>
    <row r="188" spans="1:7" ht="18.75" customHeight="1">
      <c r="A188" s="268" t="str">
        <f t="shared" si="13"/>
        <v>CH(HighFlux)468147</v>
      </c>
      <c r="B188" s="40" t="s">
        <v>94</v>
      </c>
      <c r="C188" s="40" t="s">
        <v>253</v>
      </c>
      <c r="D188" s="40" t="s">
        <v>886</v>
      </c>
      <c r="E188" s="40" t="str">
        <f t="shared" si="14"/>
        <v>468</v>
      </c>
      <c r="F188" s="162" t="str">
        <f t="shared" si="15"/>
        <v>147</v>
      </c>
      <c r="G188" s="40">
        <v>210</v>
      </c>
    </row>
    <row r="189" spans="1:7" ht="18.75" customHeight="1">
      <c r="A189" s="268" t="str">
        <f t="shared" si="13"/>
        <v>CH(HighFlux)468160</v>
      </c>
      <c r="B189" s="40" t="s">
        <v>94</v>
      </c>
      <c r="C189" s="40" t="s">
        <v>254</v>
      </c>
      <c r="D189" s="40" t="s">
        <v>886</v>
      </c>
      <c r="E189" s="40" t="str">
        <f t="shared" si="14"/>
        <v>468</v>
      </c>
      <c r="F189" s="162" t="str">
        <f t="shared" si="15"/>
        <v>160</v>
      </c>
      <c r="G189" s="40">
        <v>228</v>
      </c>
    </row>
    <row r="190" spans="1:7" ht="18.75" customHeight="1">
      <c r="A190" s="268" t="str">
        <f>D190&amp;E190&amp;F190</f>
        <v>CH(HighFlux)488026</v>
      </c>
      <c r="B190" s="40" t="s">
        <v>94</v>
      </c>
      <c r="C190" s="40" t="s">
        <v>1329</v>
      </c>
      <c r="D190" s="40" t="s">
        <v>886</v>
      </c>
      <c r="E190" s="40" t="str">
        <f>MID(C190,3,3)</f>
        <v>488</v>
      </c>
      <c r="F190" s="162" t="str">
        <f>MID(C190,6,3)</f>
        <v>026</v>
      </c>
      <c r="G190" s="40">
        <v>44</v>
      </c>
    </row>
    <row r="191" spans="1:7" ht="18.75" customHeight="1">
      <c r="A191" s="268" t="str">
        <f>D191&amp;E191&amp;F191</f>
        <v>CH(HighFlux)488060</v>
      </c>
      <c r="B191" s="40" t="s">
        <v>94</v>
      </c>
      <c r="C191" s="40" t="s">
        <v>1330</v>
      </c>
      <c r="D191" s="40" t="s">
        <v>886</v>
      </c>
      <c r="E191" s="40" t="str">
        <f>MID(C191,3,3)</f>
        <v>488</v>
      </c>
      <c r="F191" s="162" t="str">
        <f>MID(C191,6,3)</f>
        <v>060</v>
      </c>
      <c r="G191" s="40">
        <v>101</v>
      </c>
    </row>
    <row r="192" spans="1:7" ht="18.75" customHeight="1">
      <c r="A192" s="268" t="str">
        <f>D192&amp;E192&amp;F192</f>
        <v>CH(HighFlux)488125</v>
      </c>
      <c r="B192" s="40" t="s">
        <v>94</v>
      </c>
      <c r="C192" s="40" t="s">
        <v>1331</v>
      </c>
      <c r="D192" s="40" t="s">
        <v>886</v>
      </c>
      <c r="E192" s="40" t="str">
        <f>MID(C192,3,3)</f>
        <v>488</v>
      </c>
      <c r="F192" s="162" t="str">
        <f>MID(C192,6,3)</f>
        <v>125</v>
      </c>
      <c r="G192" s="40">
        <v>210</v>
      </c>
    </row>
    <row r="193" spans="1:7" ht="18.75" customHeight="1">
      <c r="A193" s="268" t="str">
        <f>D193&amp;E193&amp;F193</f>
        <v>CH(HighFlux)488147</v>
      </c>
      <c r="B193" s="40" t="s">
        <v>94</v>
      </c>
      <c r="C193" s="40" t="s">
        <v>1332</v>
      </c>
      <c r="D193" s="40" t="s">
        <v>886</v>
      </c>
      <c r="E193" s="40" t="str">
        <f>MID(C193,3,3)</f>
        <v>488</v>
      </c>
      <c r="F193" s="162" t="str">
        <f>MID(C193,6,3)</f>
        <v>147</v>
      </c>
      <c r="G193" s="40">
        <v>247</v>
      </c>
    </row>
    <row r="194" spans="1:7" ht="18.75" customHeight="1">
      <c r="A194" s="268" t="str">
        <f>D194&amp;E194&amp;F194</f>
        <v>CH(HighFlux)488160</v>
      </c>
      <c r="B194" s="40" t="s">
        <v>94</v>
      </c>
      <c r="C194" s="40" t="s">
        <v>1333</v>
      </c>
      <c r="D194" s="40" t="s">
        <v>886</v>
      </c>
      <c r="E194" s="40" t="str">
        <f>MID(C194,3,3)</f>
        <v>488</v>
      </c>
      <c r="F194" s="162" t="str">
        <f>MID(C194,6,3)</f>
        <v>160</v>
      </c>
      <c r="G194" s="40">
        <v>269</v>
      </c>
    </row>
    <row r="195" spans="1:7" ht="18.75" customHeight="1">
      <c r="A195" s="268" t="str">
        <f t="shared" si="13"/>
        <v>CH(HighFlux)508026</v>
      </c>
      <c r="B195" s="40" t="s">
        <v>94</v>
      </c>
      <c r="C195" s="40" t="s">
        <v>255</v>
      </c>
      <c r="D195" s="40" t="s">
        <v>886</v>
      </c>
      <c r="E195" s="40" t="str">
        <f t="shared" si="14"/>
        <v>508</v>
      </c>
      <c r="F195" s="162" t="str">
        <f t="shared" si="15"/>
        <v>026</v>
      </c>
      <c r="G195" s="40">
        <v>32</v>
      </c>
    </row>
    <row r="196" spans="1:7" ht="18.75" customHeight="1">
      <c r="A196" s="268" t="str">
        <f t="shared" si="13"/>
        <v>CH(HighFlux)508060</v>
      </c>
      <c r="B196" s="40" t="s">
        <v>94</v>
      </c>
      <c r="C196" s="40" t="s">
        <v>256</v>
      </c>
      <c r="D196" s="40" t="s">
        <v>886</v>
      </c>
      <c r="E196" s="40" t="str">
        <f t="shared" si="14"/>
        <v>508</v>
      </c>
      <c r="F196" s="162" t="str">
        <f t="shared" si="15"/>
        <v>060</v>
      </c>
      <c r="G196" s="40">
        <v>73</v>
      </c>
    </row>
    <row r="197" spans="1:7" ht="18.75" customHeight="1">
      <c r="A197" s="268" t="str">
        <f t="shared" si="13"/>
        <v>CH(HighFlux)508125</v>
      </c>
      <c r="B197" s="40" t="s">
        <v>94</v>
      </c>
      <c r="C197" s="40" t="s">
        <v>257</v>
      </c>
      <c r="D197" s="40" t="s">
        <v>886</v>
      </c>
      <c r="E197" s="40" t="str">
        <f t="shared" si="14"/>
        <v>508</v>
      </c>
      <c r="F197" s="162" t="str">
        <f t="shared" si="15"/>
        <v>125</v>
      </c>
      <c r="G197" s="40">
        <v>152</v>
      </c>
    </row>
    <row r="198" spans="1:7" ht="18.75" customHeight="1">
      <c r="A198" s="268" t="str">
        <f t="shared" si="13"/>
        <v>CH(HighFlux)508147</v>
      </c>
      <c r="B198" s="40" t="s">
        <v>94</v>
      </c>
      <c r="C198" s="40" t="s">
        <v>258</v>
      </c>
      <c r="D198" s="40" t="s">
        <v>886</v>
      </c>
      <c r="E198" s="40" t="str">
        <f t="shared" si="14"/>
        <v>508</v>
      </c>
      <c r="F198" s="162" t="str">
        <f t="shared" si="15"/>
        <v>147</v>
      </c>
      <c r="G198" s="40">
        <v>179</v>
      </c>
    </row>
    <row r="199" spans="1:7" ht="18.75" customHeight="1">
      <c r="A199" s="268" t="str">
        <f t="shared" si="13"/>
        <v>CH(HighFlux)508160</v>
      </c>
      <c r="B199" s="40" t="s">
        <v>94</v>
      </c>
      <c r="C199" s="40" t="s">
        <v>259</v>
      </c>
      <c r="D199" s="40" t="s">
        <v>886</v>
      </c>
      <c r="E199" s="40" t="str">
        <f t="shared" si="14"/>
        <v>508</v>
      </c>
      <c r="F199" s="162" t="str">
        <f t="shared" si="15"/>
        <v>160</v>
      </c>
      <c r="G199" s="40">
        <v>195</v>
      </c>
    </row>
    <row r="200" spans="1:7" ht="18.75" customHeight="1">
      <c r="A200" s="268" t="str">
        <f>D200&amp;E200&amp;F200</f>
        <v>CH(HighFlux)540026</v>
      </c>
      <c r="B200" s="40" t="s">
        <v>94</v>
      </c>
      <c r="C200" s="40" t="s">
        <v>1334</v>
      </c>
      <c r="D200" s="40" t="s">
        <v>886</v>
      </c>
      <c r="E200" s="40" t="str">
        <f>MID(C200,3,3)</f>
        <v>540</v>
      </c>
      <c r="F200" s="162" t="str">
        <f>MID(C200,6,3)</f>
        <v>026</v>
      </c>
      <c r="G200" s="40">
        <v>44</v>
      </c>
    </row>
    <row r="201" spans="1:7" ht="18.75" customHeight="1">
      <c r="A201" s="268" t="str">
        <f>D201&amp;E201&amp;F201</f>
        <v>CH(HighFlux)540060</v>
      </c>
      <c r="B201" s="40" t="s">
        <v>94</v>
      </c>
      <c r="C201" s="40" t="s">
        <v>1335</v>
      </c>
      <c r="D201" s="40" t="s">
        <v>886</v>
      </c>
      <c r="E201" s="40" t="str">
        <f>MID(C201,3,3)</f>
        <v>540</v>
      </c>
      <c r="F201" s="162" t="str">
        <f>MID(C201,6,3)</f>
        <v>060</v>
      </c>
      <c r="G201" s="40">
        <v>102</v>
      </c>
    </row>
    <row r="202" spans="1:7" ht="18.75" customHeight="1">
      <c r="A202" s="268" t="str">
        <f>D202&amp;E202&amp;F202</f>
        <v>CH(HighFlux)540125</v>
      </c>
      <c r="B202" s="40" t="s">
        <v>94</v>
      </c>
      <c r="C202" s="40" t="s">
        <v>1336</v>
      </c>
      <c r="D202" s="40" t="s">
        <v>886</v>
      </c>
      <c r="E202" s="40" t="str">
        <f>MID(C202,3,3)</f>
        <v>540</v>
      </c>
      <c r="F202" s="162" t="str">
        <f>MID(C202,6,3)</f>
        <v>125</v>
      </c>
      <c r="G202" s="40">
        <v>213</v>
      </c>
    </row>
    <row r="203" spans="1:7" ht="18.75" customHeight="1">
      <c r="A203" s="268" t="str">
        <f>D203&amp;E203&amp;F203</f>
        <v>CH(HighFlux)540147</v>
      </c>
      <c r="B203" s="40" t="s">
        <v>94</v>
      </c>
      <c r="C203" s="40" t="s">
        <v>1337</v>
      </c>
      <c r="D203" s="40" t="s">
        <v>886</v>
      </c>
      <c r="E203" s="40" t="str">
        <f>MID(C203,3,3)</f>
        <v>540</v>
      </c>
      <c r="F203" s="162" t="str">
        <f>MID(C203,6,3)</f>
        <v>147</v>
      </c>
      <c r="G203" s="40">
        <v>250</v>
      </c>
    </row>
    <row r="204" spans="1:7" ht="18.75" customHeight="1">
      <c r="A204" s="268" t="str">
        <f>D204&amp;E204&amp;F204</f>
        <v>CH(HighFlux)540160</v>
      </c>
      <c r="B204" s="40" t="s">
        <v>94</v>
      </c>
      <c r="C204" s="40" t="s">
        <v>1338</v>
      </c>
      <c r="D204" s="40" t="s">
        <v>886</v>
      </c>
      <c r="E204" s="40" t="str">
        <f>MID(C204,3,3)</f>
        <v>540</v>
      </c>
      <c r="F204" s="162" t="str">
        <f>MID(C204,6,3)</f>
        <v>160</v>
      </c>
      <c r="G204" s="40">
        <v>272</v>
      </c>
    </row>
    <row r="205" spans="1:7" ht="18.75" customHeight="1">
      <c r="A205" s="268" t="str">
        <f t="shared" si="13"/>
        <v>CH(HighFlux)571026</v>
      </c>
      <c r="B205" s="40" t="s">
        <v>94</v>
      </c>
      <c r="C205" s="40" t="s">
        <v>260</v>
      </c>
      <c r="D205" s="40" t="s">
        <v>886</v>
      </c>
      <c r="E205" s="40" t="str">
        <f t="shared" si="14"/>
        <v>571</v>
      </c>
      <c r="F205" s="162" t="str">
        <f t="shared" si="15"/>
        <v>026</v>
      </c>
      <c r="G205" s="40">
        <v>60</v>
      </c>
    </row>
    <row r="206" spans="1:7" ht="18.75" customHeight="1">
      <c r="A206" s="268" t="str">
        <f t="shared" si="13"/>
        <v>CH(HighFlux)571060</v>
      </c>
      <c r="B206" s="40" t="s">
        <v>94</v>
      </c>
      <c r="C206" s="40" t="s">
        <v>261</v>
      </c>
      <c r="D206" s="40" t="s">
        <v>886</v>
      </c>
      <c r="E206" s="40" t="str">
        <f t="shared" si="14"/>
        <v>571</v>
      </c>
      <c r="F206" s="162" t="str">
        <f t="shared" si="15"/>
        <v>060</v>
      </c>
      <c r="G206" s="40">
        <v>138</v>
      </c>
    </row>
    <row r="207" spans="1:7" ht="18.75" customHeight="1">
      <c r="A207" s="268" t="str">
        <f t="shared" si="13"/>
        <v>CH(HighFlux)571125</v>
      </c>
      <c r="B207" s="40" t="s">
        <v>94</v>
      </c>
      <c r="C207" s="40" t="s">
        <v>262</v>
      </c>
      <c r="D207" s="40" t="s">
        <v>886</v>
      </c>
      <c r="E207" s="40" t="str">
        <f t="shared" si="14"/>
        <v>571</v>
      </c>
      <c r="F207" s="162" t="str">
        <f>MID(C207,6,3)</f>
        <v>125</v>
      </c>
      <c r="G207" s="40">
        <v>287</v>
      </c>
    </row>
    <row r="208" spans="1:7" ht="18.75" customHeight="1">
      <c r="A208" s="268" t="str">
        <f t="shared" si="13"/>
        <v>CH(HighFlux)571147</v>
      </c>
      <c r="B208" s="40" t="s">
        <v>94</v>
      </c>
      <c r="C208" s="40" t="s">
        <v>263</v>
      </c>
      <c r="D208" s="40" t="s">
        <v>886</v>
      </c>
      <c r="E208" s="40" t="str">
        <f t="shared" si="14"/>
        <v>571</v>
      </c>
      <c r="F208" s="162" t="str">
        <f aca="true" t="shared" si="16" ref="F208:F238">MID(C208,6,3)</f>
        <v>147</v>
      </c>
      <c r="G208" s="40">
        <v>306</v>
      </c>
    </row>
    <row r="209" spans="1:7" ht="18.75" customHeight="1">
      <c r="A209" s="268" t="str">
        <f t="shared" si="13"/>
        <v>CH(HighFlux)571160</v>
      </c>
      <c r="B209" s="40" t="s">
        <v>94</v>
      </c>
      <c r="C209" s="40" t="s">
        <v>264</v>
      </c>
      <c r="D209" s="40" t="s">
        <v>886</v>
      </c>
      <c r="E209" s="40" t="str">
        <f t="shared" si="14"/>
        <v>571</v>
      </c>
      <c r="F209" s="162" t="str">
        <f t="shared" si="16"/>
        <v>160</v>
      </c>
      <c r="G209" s="40">
        <v>333</v>
      </c>
    </row>
    <row r="210" spans="1:7" ht="18.75" customHeight="1">
      <c r="A210" s="268" t="str">
        <f t="shared" si="13"/>
        <v>CH(HighFlux)572026</v>
      </c>
      <c r="B210" s="40" t="s">
        <v>94</v>
      </c>
      <c r="C210" s="40" t="s">
        <v>265</v>
      </c>
      <c r="D210" s="40" t="s">
        <v>886</v>
      </c>
      <c r="E210" s="40" t="str">
        <f t="shared" si="14"/>
        <v>572</v>
      </c>
      <c r="F210" s="162" t="str">
        <f t="shared" si="16"/>
        <v>026</v>
      </c>
      <c r="G210" s="40">
        <v>33</v>
      </c>
    </row>
    <row r="211" spans="1:7" ht="18.75" customHeight="1">
      <c r="A211" s="268" t="str">
        <f t="shared" si="13"/>
        <v>CH(HighFlux)572060</v>
      </c>
      <c r="B211" s="40" t="s">
        <v>94</v>
      </c>
      <c r="C211" s="40" t="s">
        <v>266</v>
      </c>
      <c r="D211" s="40" t="s">
        <v>886</v>
      </c>
      <c r="E211" s="40" t="str">
        <f t="shared" si="14"/>
        <v>572</v>
      </c>
      <c r="F211" s="162" t="str">
        <f t="shared" si="16"/>
        <v>060</v>
      </c>
      <c r="G211" s="40">
        <v>75</v>
      </c>
    </row>
    <row r="212" spans="1:7" ht="18.75" customHeight="1">
      <c r="A212" s="268" t="str">
        <f t="shared" si="13"/>
        <v>CH(HighFlux)572125</v>
      </c>
      <c r="B212" s="40" t="s">
        <v>94</v>
      </c>
      <c r="C212" s="40" t="s">
        <v>267</v>
      </c>
      <c r="D212" s="40" t="s">
        <v>886</v>
      </c>
      <c r="E212" s="40" t="str">
        <f t="shared" si="14"/>
        <v>572</v>
      </c>
      <c r="F212" s="162" t="str">
        <f t="shared" si="16"/>
        <v>125</v>
      </c>
      <c r="G212" s="40">
        <v>156</v>
      </c>
    </row>
    <row r="213" spans="1:7" ht="18.75" customHeight="1">
      <c r="A213" s="268" t="str">
        <f t="shared" si="13"/>
        <v>CH(HighFlux)572147</v>
      </c>
      <c r="B213" s="40" t="s">
        <v>94</v>
      </c>
      <c r="C213" s="40" t="s">
        <v>268</v>
      </c>
      <c r="D213" s="40" t="s">
        <v>886</v>
      </c>
      <c r="E213" s="40" t="str">
        <f t="shared" si="14"/>
        <v>572</v>
      </c>
      <c r="F213" s="162" t="str">
        <f t="shared" si="16"/>
        <v>147</v>
      </c>
      <c r="G213" s="40">
        <v>185</v>
      </c>
    </row>
    <row r="214" spans="1:7" ht="18.75" customHeight="1">
      <c r="A214" s="268" t="str">
        <f t="shared" si="13"/>
        <v>CH(HighFlux)572160</v>
      </c>
      <c r="B214" s="40" t="s">
        <v>94</v>
      </c>
      <c r="C214" s="40" t="s">
        <v>269</v>
      </c>
      <c r="D214" s="40" t="s">
        <v>886</v>
      </c>
      <c r="E214" s="40" t="str">
        <f t="shared" si="14"/>
        <v>572</v>
      </c>
      <c r="F214" s="162" t="str">
        <f t="shared" si="16"/>
        <v>160</v>
      </c>
      <c r="G214" s="40">
        <v>200</v>
      </c>
    </row>
    <row r="215" spans="1:7" ht="18.75" customHeight="1">
      <c r="A215" s="268" t="str">
        <f>D215&amp;E215&amp;F215</f>
        <v>CH(HighFlux)596026</v>
      </c>
      <c r="B215" s="40" t="s">
        <v>94</v>
      </c>
      <c r="C215" s="40" t="s">
        <v>1339</v>
      </c>
      <c r="D215" s="40" t="s">
        <v>886</v>
      </c>
      <c r="E215" s="40" t="str">
        <f>MID(C215,3,3)</f>
        <v>596</v>
      </c>
      <c r="F215" s="162" t="str">
        <f>MID(C215,6,3)</f>
        <v>026</v>
      </c>
      <c r="G215" s="40">
        <v>54</v>
      </c>
    </row>
    <row r="216" spans="1:7" ht="18.75" customHeight="1">
      <c r="A216" s="268" t="str">
        <f>D216&amp;E216&amp;F216</f>
        <v>CH(HighFlux)596060</v>
      </c>
      <c r="B216" s="40" t="s">
        <v>94</v>
      </c>
      <c r="C216" s="40" t="s">
        <v>1340</v>
      </c>
      <c r="D216" s="40" t="s">
        <v>886</v>
      </c>
      <c r="E216" s="40" t="str">
        <f>MID(C216,3,3)</f>
        <v>596</v>
      </c>
      <c r="F216" s="162" t="str">
        <f>MID(C216,6,3)</f>
        <v>060</v>
      </c>
      <c r="G216" s="40">
        <v>125</v>
      </c>
    </row>
    <row r="217" spans="1:7" ht="18.75" customHeight="1">
      <c r="A217" s="268" t="str">
        <f>D217&amp;E217&amp;F217</f>
        <v>CH(HighFlux)596125</v>
      </c>
      <c r="B217" s="40" t="s">
        <v>94</v>
      </c>
      <c r="C217" s="40" t="s">
        <v>1341</v>
      </c>
      <c r="D217" s="40" t="s">
        <v>886</v>
      </c>
      <c r="E217" s="40" t="str">
        <f>MID(C217,3,3)</f>
        <v>596</v>
      </c>
      <c r="F217" s="162" t="str">
        <f>MID(C217,6,3)</f>
        <v>125</v>
      </c>
      <c r="G217" s="40">
        <v>260</v>
      </c>
    </row>
    <row r="218" spans="1:7" ht="18.75" customHeight="1">
      <c r="A218" s="268" t="str">
        <f>D218&amp;E218&amp;F218</f>
        <v>CH(HighFlux)596147</v>
      </c>
      <c r="B218" s="40" t="s">
        <v>94</v>
      </c>
      <c r="C218" s="40" t="s">
        <v>1342</v>
      </c>
      <c r="D218" s="40" t="s">
        <v>886</v>
      </c>
      <c r="E218" s="40" t="str">
        <f>MID(C218,3,3)</f>
        <v>596</v>
      </c>
      <c r="F218" s="162" t="str">
        <f>MID(C218,6,3)</f>
        <v>147</v>
      </c>
      <c r="G218" s="40">
        <v>306</v>
      </c>
    </row>
    <row r="219" spans="1:7" ht="18.75" customHeight="1">
      <c r="A219" s="268" t="str">
        <f>D219&amp;E219&amp;F219</f>
        <v>CH(HighFlux)596160</v>
      </c>
      <c r="B219" s="40" t="s">
        <v>94</v>
      </c>
      <c r="C219" s="40" t="s">
        <v>1343</v>
      </c>
      <c r="D219" s="40" t="s">
        <v>886</v>
      </c>
      <c r="E219" s="40" t="str">
        <f>MID(C219,3,3)</f>
        <v>596</v>
      </c>
      <c r="F219" s="162" t="str">
        <f>MID(C219,6,3)</f>
        <v>160</v>
      </c>
      <c r="G219" s="40">
        <v>333</v>
      </c>
    </row>
    <row r="220" spans="1:7" ht="18.75" customHeight="1">
      <c r="A220" s="268" t="str">
        <f t="shared" si="13"/>
        <v>CH(HighFlux)610026</v>
      </c>
      <c r="B220" s="40" t="s">
        <v>94</v>
      </c>
      <c r="C220" s="40" t="s">
        <v>270</v>
      </c>
      <c r="D220" s="40" t="s">
        <v>886</v>
      </c>
      <c r="E220" s="40" t="str">
        <f t="shared" si="14"/>
        <v>610</v>
      </c>
      <c r="F220" s="162" t="str">
        <f t="shared" si="16"/>
        <v>026</v>
      </c>
      <c r="G220" s="40">
        <v>83</v>
      </c>
    </row>
    <row r="221" spans="1:7" ht="18.75" customHeight="1">
      <c r="A221" s="268" t="str">
        <f>D221&amp;E221&amp;F221</f>
        <v>CH(HighFlux)610E20026</v>
      </c>
      <c r="B221" s="40" t="s">
        <v>94</v>
      </c>
      <c r="C221" s="40" t="s">
        <v>1022</v>
      </c>
      <c r="D221" s="40" t="s">
        <v>886</v>
      </c>
      <c r="E221" s="40" t="str">
        <f>MID(C221,3,3)&amp;MID(C221,9,10)</f>
        <v>610E20</v>
      </c>
      <c r="F221" s="162" t="str">
        <f t="shared" si="16"/>
        <v>026</v>
      </c>
      <c r="G221" s="40">
        <v>66</v>
      </c>
    </row>
    <row r="222" spans="1:7" ht="18.75" customHeight="1">
      <c r="A222" s="268" t="str">
        <f t="shared" si="13"/>
        <v>CH(HighFlux)610060</v>
      </c>
      <c r="B222" s="40" t="s">
        <v>94</v>
      </c>
      <c r="C222" s="40" t="s">
        <v>271</v>
      </c>
      <c r="D222" s="40" t="s">
        <v>886</v>
      </c>
      <c r="E222" s="40" t="str">
        <f t="shared" si="14"/>
        <v>610</v>
      </c>
      <c r="F222" s="162" t="str">
        <f t="shared" si="16"/>
        <v>060</v>
      </c>
      <c r="G222" s="40">
        <v>192</v>
      </c>
    </row>
    <row r="223" spans="1:7" ht="18.75" customHeight="1">
      <c r="A223" s="268" t="str">
        <f t="shared" si="13"/>
        <v>CH(HighFlux)610E20060</v>
      </c>
      <c r="B223" s="40" t="s">
        <v>94</v>
      </c>
      <c r="C223" s="40" t="s">
        <v>272</v>
      </c>
      <c r="D223" s="40" t="s">
        <v>886</v>
      </c>
      <c r="E223" s="40" t="str">
        <f>MID(C223,3,3)&amp;MID(C223,9,10)</f>
        <v>610E20</v>
      </c>
      <c r="F223" s="162" t="str">
        <f t="shared" si="16"/>
        <v>060</v>
      </c>
      <c r="G223" s="40">
        <v>153</v>
      </c>
    </row>
    <row r="224" spans="1:7" ht="18.75" customHeight="1">
      <c r="A224" s="268" t="str">
        <f t="shared" si="13"/>
        <v>CH(HighFlux)610125</v>
      </c>
      <c r="B224" s="40" t="s">
        <v>94</v>
      </c>
      <c r="C224" s="40" t="s">
        <v>273</v>
      </c>
      <c r="D224" s="40" t="s">
        <v>886</v>
      </c>
      <c r="E224" s="40" t="str">
        <f t="shared" si="14"/>
        <v>610</v>
      </c>
      <c r="F224" s="162" t="str">
        <f t="shared" si="16"/>
        <v>125</v>
      </c>
      <c r="G224" s="40">
        <v>400</v>
      </c>
    </row>
    <row r="225" spans="1:7" ht="18.75" customHeight="1">
      <c r="A225" s="268" t="str">
        <f aca="true" t="shared" si="17" ref="A225:A230">D225&amp;E225&amp;F225</f>
        <v>CH(HighFlux)640026</v>
      </c>
      <c r="B225" s="40" t="s">
        <v>94</v>
      </c>
      <c r="C225" s="40" t="s">
        <v>1344</v>
      </c>
      <c r="D225" s="40" t="s">
        <v>886</v>
      </c>
      <c r="E225" s="40" t="str">
        <f aca="true" t="shared" si="18" ref="E225:E230">MID(C225,3,3)</f>
        <v>640</v>
      </c>
      <c r="F225" s="162" t="str">
        <f aca="true" t="shared" si="19" ref="F225:F230">MID(C225,6,3)</f>
        <v>026</v>
      </c>
      <c r="G225" s="40">
        <v>49</v>
      </c>
    </row>
    <row r="226" spans="1:7" ht="18.75" customHeight="1">
      <c r="A226" s="268" t="str">
        <f t="shared" si="17"/>
        <v>CH(HighFlux)640060</v>
      </c>
      <c r="B226" s="40" t="s">
        <v>94</v>
      </c>
      <c r="C226" s="40" t="s">
        <v>1345</v>
      </c>
      <c r="D226" s="40" t="s">
        <v>886</v>
      </c>
      <c r="E226" s="40" t="str">
        <f t="shared" si="18"/>
        <v>640</v>
      </c>
      <c r="F226" s="162" t="str">
        <f t="shared" si="19"/>
        <v>060</v>
      </c>
      <c r="G226" s="40">
        <v>113</v>
      </c>
    </row>
    <row r="227" spans="1:7" ht="18.75" customHeight="1">
      <c r="A227" s="268" t="str">
        <f t="shared" si="17"/>
        <v>CH(HighFlux)640125</v>
      </c>
      <c r="B227" s="40" t="s">
        <v>94</v>
      </c>
      <c r="C227" s="40" t="s">
        <v>1346</v>
      </c>
      <c r="D227" s="40" t="s">
        <v>886</v>
      </c>
      <c r="E227" s="40" t="str">
        <f t="shared" si="18"/>
        <v>640</v>
      </c>
      <c r="F227" s="162" t="str">
        <f t="shared" si="19"/>
        <v>125</v>
      </c>
      <c r="G227" s="40">
        <v>234</v>
      </c>
    </row>
    <row r="228" spans="1:7" ht="18.75" customHeight="1">
      <c r="A228" s="268" t="str">
        <f t="shared" si="17"/>
        <v>CH(HighFlux)680026</v>
      </c>
      <c r="B228" s="40" t="s">
        <v>94</v>
      </c>
      <c r="C228" s="40" t="s">
        <v>1347</v>
      </c>
      <c r="D228" s="40" t="s">
        <v>886</v>
      </c>
      <c r="E228" s="40" t="str">
        <f t="shared" si="18"/>
        <v>680</v>
      </c>
      <c r="F228" s="162" t="str">
        <f t="shared" si="19"/>
        <v>026</v>
      </c>
      <c r="G228" s="40">
        <v>62</v>
      </c>
    </row>
    <row r="229" spans="1:7" ht="18.75" customHeight="1">
      <c r="A229" s="268" t="str">
        <f t="shared" si="17"/>
        <v>CH(HighFlux)680060</v>
      </c>
      <c r="B229" s="40" t="s">
        <v>94</v>
      </c>
      <c r="C229" s="40" t="s">
        <v>1348</v>
      </c>
      <c r="D229" s="40" t="s">
        <v>886</v>
      </c>
      <c r="E229" s="40" t="str">
        <f t="shared" si="18"/>
        <v>680</v>
      </c>
      <c r="F229" s="162" t="str">
        <f t="shared" si="19"/>
        <v>060</v>
      </c>
      <c r="G229" s="40">
        <v>143</v>
      </c>
    </row>
    <row r="230" spans="1:7" ht="18.75" customHeight="1">
      <c r="A230" s="268" t="str">
        <f t="shared" si="17"/>
        <v>CH(HighFlux)680125</v>
      </c>
      <c r="B230" s="40" t="s">
        <v>94</v>
      </c>
      <c r="C230" s="40" t="s">
        <v>1349</v>
      </c>
      <c r="D230" s="40" t="s">
        <v>886</v>
      </c>
      <c r="E230" s="40" t="str">
        <f t="shared" si="18"/>
        <v>680</v>
      </c>
      <c r="F230" s="162" t="str">
        <f t="shared" si="19"/>
        <v>125</v>
      </c>
      <c r="G230" s="40">
        <v>299</v>
      </c>
    </row>
    <row r="231" spans="1:7" ht="18.75" customHeight="1">
      <c r="A231" s="268" t="str">
        <f t="shared" si="13"/>
        <v>CH(HighFlux)740026</v>
      </c>
      <c r="B231" s="40" t="s">
        <v>94</v>
      </c>
      <c r="C231" s="40" t="s">
        <v>274</v>
      </c>
      <c r="D231" s="40" t="s">
        <v>886</v>
      </c>
      <c r="E231" s="40" t="str">
        <f t="shared" si="14"/>
        <v>740</v>
      </c>
      <c r="F231" s="162" t="str">
        <f t="shared" si="16"/>
        <v>026</v>
      </c>
      <c r="G231" s="40">
        <v>89</v>
      </c>
    </row>
    <row r="232" spans="1:7" ht="18.75" customHeight="1">
      <c r="A232" s="268" t="str">
        <f t="shared" si="13"/>
        <v>CH(HighFlux)740060</v>
      </c>
      <c r="B232" s="40" t="s">
        <v>94</v>
      </c>
      <c r="C232" s="40" t="s">
        <v>275</v>
      </c>
      <c r="D232" s="40" t="s">
        <v>886</v>
      </c>
      <c r="E232" s="40" t="str">
        <f t="shared" si="14"/>
        <v>740</v>
      </c>
      <c r="F232" s="162" t="str">
        <f t="shared" si="16"/>
        <v>060</v>
      </c>
      <c r="G232" s="40">
        <v>206</v>
      </c>
    </row>
    <row r="233" spans="1:7" ht="18.75" customHeight="1">
      <c r="A233" s="268" t="str">
        <f t="shared" si="13"/>
        <v>CH(HighFlux)740125</v>
      </c>
      <c r="B233" s="40" t="s">
        <v>94</v>
      </c>
      <c r="C233" s="40" t="s">
        <v>276</v>
      </c>
      <c r="D233" s="40" t="s">
        <v>886</v>
      </c>
      <c r="E233" s="40" t="str">
        <f t="shared" si="14"/>
        <v>740</v>
      </c>
      <c r="F233" s="162" t="str">
        <f t="shared" si="16"/>
        <v>125</v>
      </c>
      <c r="G233" s="40">
        <v>429</v>
      </c>
    </row>
    <row r="234" spans="1:7" ht="18.75" customHeight="1">
      <c r="A234" s="268" t="str">
        <f t="shared" si="13"/>
        <v>CH(HighFlux)777026</v>
      </c>
      <c r="B234" s="40" t="s">
        <v>94</v>
      </c>
      <c r="C234" s="40" t="s">
        <v>277</v>
      </c>
      <c r="D234" s="40" t="s">
        <v>886</v>
      </c>
      <c r="E234" s="40" t="str">
        <f t="shared" si="14"/>
        <v>777</v>
      </c>
      <c r="F234" s="162" t="str">
        <f t="shared" si="16"/>
        <v>026</v>
      </c>
      <c r="G234" s="40">
        <v>30</v>
      </c>
    </row>
    <row r="235" spans="1:7" ht="18.75" customHeight="1">
      <c r="A235" s="268" t="str">
        <f t="shared" si="13"/>
        <v>CH(HighFlux)777060</v>
      </c>
      <c r="B235" s="40" t="s">
        <v>94</v>
      </c>
      <c r="C235" s="40" t="s">
        <v>278</v>
      </c>
      <c r="D235" s="40" t="s">
        <v>886</v>
      </c>
      <c r="E235" s="40" t="str">
        <f t="shared" si="14"/>
        <v>777</v>
      </c>
      <c r="F235" s="162" t="str">
        <f t="shared" si="16"/>
        <v>060</v>
      </c>
      <c r="G235" s="40">
        <v>68</v>
      </c>
    </row>
    <row r="236" spans="1:7" ht="18.75" customHeight="1">
      <c r="A236" s="268" t="str">
        <f t="shared" si="13"/>
        <v>CH(HighFlux)777125</v>
      </c>
      <c r="B236" s="40" t="s">
        <v>94</v>
      </c>
      <c r="C236" s="40" t="s">
        <v>279</v>
      </c>
      <c r="D236" s="40" t="s">
        <v>886</v>
      </c>
      <c r="E236" s="40" t="str">
        <f t="shared" si="14"/>
        <v>777</v>
      </c>
      <c r="F236" s="162" t="str">
        <f t="shared" si="16"/>
        <v>125</v>
      </c>
      <c r="G236" s="40">
        <v>142</v>
      </c>
    </row>
    <row r="237" spans="1:7" ht="18.75" customHeight="1">
      <c r="A237" s="268" t="str">
        <f t="shared" si="13"/>
        <v>CH(HighFlux)778026</v>
      </c>
      <c r="B237" s="40" t="s">
        <v>94</v>
      </c>
      <c r="C237" s="40" t="s">
        <v>280</v>
      </c>
      <c r="D237" s="40" t="s">
        <v>886</v>
      </c>
      <c r="E237" s="40" t="str">
        <f t="shared" si="14"/>
        <v>778</v>
      </c>
      <c r="F237" s="162" t="str">
        <f t="shared" si="16"/>
        <v>026</v>
      </c>
      <c r="G237" s="40">
        <v>37</v>
      </c>
    </row>
    <row r="238" spans="1:7" ht="18.75" customHeight="1">
      <c r="A238" s="268" t="str">
        <f t="shared" si="13"/>
        <v>CH(HighFlux)778060</v>
      </c>
      <c r="B238" s="40" t="s">
        <v>94</v>
      </c>
      <c r="C238" s="40" t="s">
        <v>281</v>
      </c>
      <c r="D238" s="40" t="s">
        <v>886</v>
      </c>
      <c r="E238" s="40" t="str">
        <f t="shared" si="14"/>
        <v>778</v>
      </c>
      <c r="F238" s="162" t="str">
        <f t="shared" si="16"/>
        <v>060</v>
      </c>
      <c r="G238" s="40">
        <v>85</v>
      </c>
    </row>
    <row r="239" spans="1:7" ht="18.75" customHeight="1">
      <c r="A239" s="268" t="str">
        <f t="shared" si="13"/>
        <v>CH(HighFlux)778125</v>
      </c>
      <c r="B239" s="40" t="s">
        <v>94</v>
      </c>
      <c r="C239" s="40" t="s">
        <v>282</v>
      </c>
      <c r="D239" s="40" t="s">
        <v>886</v>
      </c>
      <c r="E239" s="40" t="str">
        <f t="shared" si="14"/>
        <v>778</v>
      </c>
      <c r="F239" s="162" t="str">
        <f>MID(C239,6,3)</f>
        <v>125</v>
      </c>
      <c r="G239" s="40">
        <v>178</v>
      </c>
    </row>
    <row r="240" spans="1:7" ht="18.75" customHeight="1">
      <c r="A240" s="268" t="str">
        <f aca="true" t="shared" si="20" ref="A240:A271">D240&amp;E240&amp;F240</f>
        <v>CH(HighFlux)888026</v>
      </c>
      <c r="B240" s="40" t="s">
        <v>94</v>
      </c>
      <c r="C240" s="40" t="s">
        <v>1042</v>
      </c>
      <c r="D240" s="40" t="s">
        <v>886</v>
      </c>
      <c r="E240" s="40" t="str">
        <f aca="true" t="shared" si="21" ref="E240:E261">MID(C240,3,3)</f>
        <v>888</v>
      </c>
      <c r="F240" s="162" t="str">
        <f>MID(C240,6,3)</f>
        <v>026</v>
      </c>
      <c r="G240" s="40">
        <v>24</v>
      </c>
    </row>
    <row r="241" spans="1:7" ht="18.75" customHeight="1">
      <c r="A241" s="268" t="str">
        <f t="shared" si="20"/>
        <v>CH(HighFlux)888060</v>
      </c>
      <c r="B241" s="40" t="s">
        <v>94</v>
      </c>
      <c r="C241" s="40" t="s">
        <v>1043</v>
      </c>
      <c r="D241" s="40" t="s">
        <v>886</v>
      </c>
      <c r="E241" s="40" t="str">
        <f t="shared" si="21"/>
        <v>888</v>
      </c>
      <c r="F241" s="162" t="str">
        <f>MID(C241,6,3)</f>
        <v>060</v>
      </c>
      <c r="G241" s="40">
        <v>57</v>
      </c>
    </row>
    <row r="242" spans="1:7" ht="18.75" customHeight="1">
      <c r="A242" s="268" t="str">
        <f t="shared" si="20"/>
        <v>CH(HighFlux)888125</v>
      </c>
      <c r="B242" s="40" t="s">
        <v>94</v>
      </c>
      <c r="C242" s="40" t="s">
        <v>1044</v>
      </c>
      <c r="D242" s="40" t="s">
        <v>886</v>
      </c>
      <c r="E242" s="40" t="str">
        <f t="shared" si="21"/>
        <v>888</v>
      </c>
      <c r="F242" s="162" t="str">
        <f>MID(C242,6,3)</f>
        <v>125</v>
      </c>
      <c r="G242" s="40">
        <v>119</v>
      </c>
    </row>
    <row r="243" spans="1:15" ht="18.75" customHeight="1">
      <c r="A243" s="268" t="str">
        <f t="shared" si="20"/>
        <v>CK(MegaFlux)035060</v>
      </c>
      <c r="B243" s="40" t="s">
        <v>94</v>
      </c>
      <c r="C243" s="40" t="s">
        <v>283</v>
      </c>
      <c r="D243" s="40" t="s">
        <v>888</v>
      </c>
      <c r="E243" s="40" t="str">
        <f t="shared" si="21"/>
        <v>035</v>
      </c>
      <c r="F243" s="162" t="str">
        <f aca="true" t="shared" si="22" ref="F243:F256">MID(C243,6,3)</f>
        <v>060</v>
      </c>
      <c r="G243" s="40">
        <v>13</v>
      </c>
      <c r="O243" s="162"/>
    </row>
    <row r="244" spans="1:15" ht="18.75" customHeight="1">
      <c r="A244" s="268" t="str">
        <f t="shared" si="20"/>
        <v>CK(MegaFlux)039060</v>
      </c>
      <c r="B244" s="40" t="s">
        <v>94</v>
      </c>
      <c r="C244" s="40" t="s">
        <v>284</v>
      </c>
      <c r="D244" s="40" t="s">
        <v>888</v>
      </c>
      <c r="E244" s="40" t="str">
        <f t="shared" si="21"/>
        <v>039</v>
      </c>
      <c r="F244" s="162" t="str">
        <f t="shared" si="22"/>
        <v>060</v>
      </c>
      <c r="G244" s="40">
        <v>17</v>
      </c>
      <c r="J244" s="41"/>
      <c r="O244" s="162"/>
    </row>
    <row r="245" spans="1:15" ht="18.75" customHeight="1">
      <c r="A245" s="268" t="str">
        <f t="shared" si="20"/>
        <v>CK(MegaFlux)046060</v>
      </c>
      <c r="B245" s="40" t="s">
        <v>94</v>
      </c>
      <c r="C245" s="40" t="s">
        <v>285</v>
      </c>
      <c r="D245" s="40" t="s">
        <v>888</v>
      </c>
      <c r="E245" s="40" t="str">
        <f t="shared" si="21"/>
        <v>046</v>
      </c>
      <c r="F245" s="162" t="str">
        <f t="shared" si="22"/>
        <v>060</v>
      </c>
      <c r="G245" s="40">
        <v>20</v>
      </c>
      <c r="J245" s="41"/>
      <c r="O245" s="162"/>
    </row>
    <row r="246" spans="1:15" ht="18.75" customHeight="1">
      <c r="A246" s="268" t="str">
        <f t="shared" si="20"/>
        <v>CK(MegaFlux)063060</v>
      </c>
      <c r="B246" s="40" t="s">
        <v>94</v>
      </c>
      <c r="C246" s="40" t="s">
        <v>286</v>
      </c>
      <c r="D246" s="40" t="s">
        <v>888</v>
      </c>
      <c r="E246" s="40" t="str">
        <f t="shared" si="21"/>
        <v>063</v>
      </c>
      <c r="F246" s="162" t="str">
        <f t="shared" si="22"/>
        <v>060</v>
      </c>
      <c r="G246" s="40">
        <v>24</v>
      </c>
      <c r="J246" s="41"/>
      <c r="O246" s="162"/>
    </row>
    <row r="247" spans="1:15" ht="18.75" customHeight="1">
      <c r="A247" s="268" t="str">
        <f t="shared" si="20"/>
        <v>CK(MegaFlux)066060</v>
      </c>
      <c r="B247" s="40" t="s">
        <v>94</v>
      </c>
      <c r="C247" s="40" t="s">
        <v>287</v>
      </c>
      <c r="D247" s="40" t="s">
        <v>888</v>
      </c>
      <c r="E247" s="40" t="str">
        <f t="shared" si="21"/>
        <v>066</v>
      </c>
      <c r="F247" s="162" t="str">
        <f t="shared" si="22"/>
        <v>060</v>
      </c>
      <c r="G247" s="40">
        <v>26</v>
      </c>
      <c r="J247" s="41"/>
      <c r="O247" s="162"/>
    </row>
    <row r="248" spans="1:15" ht="18.75" customHeight="1">
      <c r="A248" s="268" t="str">
        <f t="shared" si="20"/>
        <v>CK(MegaFlux)067060</v>
      </c>
      <c r="B248" s="40" t="s">
        <v>94</v>
      </c>
      <c r="C248" s="40" t="s">
        <v>288</v>
      </c>
      <c r="D248" s="40" t="s">
        <v>888</v>
      </c>
      <c r="E248" s="40" t="str">
        <f t="shared" si="21"/>
        <v>067</v>
      </c>
      <c r="F248" s="162" t="str">
        <f t="shared" si="22"/>
        <v>060</v>
      </c>
      <c r="G248" s="40">
        <v>50</v>
      </c>
      <c r="J248" s="41"/>
      <c r="O248" s="162"/>
    </row>
    <row r="249" spans="1:15" ht="18.75" customHeight="1">
      <c r="A249" s="268" t="str">
        <f t="shared" si="20"/>
        <v>CK(MegaFlux)068050</v>
      </c>
      <c r="B249" s="40" t="s">
        <v>94</v>
      </c>
      <c r="C249" s="40" t="s">
        <v>289</v>
      </c>
      <c r="D249" s="40" t="s">
        <v>888</v>
      </c>
      <c r="E249" s="40" t="str">
        <f t="shared" si="21"/>
        <v>068</v>
      </c>
      <c r="F249" s="162" t="str">
        <f t="shared" si="22"/>
        <v>050</v>
      </c>
      <c r="G249" s="40">
        <v>27</v>
      </c>
      <c r="J249" s="41"/>
      <c r="O249" s="162"/>
    </row>
    <row r="250" spans="1:15" ht="18.75" customHeight="1">
      <c r="A250" s="268" t="str">
        <f t="shared" si="20"/>
        <v>CK(MegaFlux)068060</v>
      </c>
      <c r="B250" s="40" t="s">
        <v>94</v>
      </c>
      <c r="C250" s="40" t="s">
        <v>290</v>
      </c>
      <c r="D250" s="40" t="s">
        <v>888</v>
      </c>
      <c r="E250" s="40" t="str">
        <f t="shared" si="21"/>
        <v>068</v>
      </c>
      <c r="F250" s="162" t="str">
        <f t="shared" si="22"/>
        <v>060</v>
      </c>
      <c r="G250" s="40">
        <v>33</v>
      </c>
      <c r="J250" s="41"/>
      <c r="O250" s="162"/>
    </row>
    <row r="251" spans="1:15" ht="18.75" customHeight="1">
      <c r="A251" s="268" t="str">
        <f t="shared" si="20"/>
        <v>CK(MegaFlux)078050</v>
      </c>
      <c r="B251" s="40" t="s">
        <v>94</v>
      </c>
      <c r="C251" s="40" t="s">
        <v>291</v>
      </c>
      <c r="D251" s="40" t="s">
        <v>888</v>
      </c>
      <c r="E251" s="40" t="str">
        <f t="shared" si="21"/>
        <v>078</v>
      </c>
      <c r="F251" s="162" t="str">
        <f t="shared" si="22"/>
        <v>050</v>
      </c>
      <c r="G251" s="40">
        <v>20</v>
      </c>
      <c r="J251" s="41"/>
      <c r="O251" s="162"/>
    </row>
    <row r="252" spans="1:15" ht="18.75" customHeight="1">
      <c r="A252" s="268" t="str">
        <f t="shared" si="20"/>
        <v>CK(MegaFlux)078060</v>
      </c>
      <c r="B252" s="40" t="s">
        <v>94</v>
      </c>
      <c r="C252" s="40" t="s">
        <v>292</v>
      </c>
      <c r="D252" s="40" t="s">
        <v>888</v>
      </c>
      <c r="E252" s="40" t="str">
        <f t="shared" si="21"/>
        <v>078</v>
      </c>
      <c r="F252" s="162" t="str">
        <f t="shared" si="22"/>
        <v>060</v>
      </c>
      <c r="G252" s="40">
        <v>25</v>
      </c>
      <c r="J252" s="41"/>
      <c r="O252" s="162"/>
    </row>
    <row r="253" spans="1:15" ht="18.75" customHeight="1">
      <c r="A253" s="268" t="str">
        <f t="shared" si="20"/>
        <v>CK(MegaFlux)078090</v>
      </c>
      <c r="B253" s="40" t="s">
        <v>94</v>
      </c>
      <c r="C253" s="40" t="s">
        <v>293</v>
      </c>
      <c r="D253" s="40" t="s">
        <v>888</v>
      </c>
      <c r="E253" s="40" t="str">
        <f t="shared" si="21"/>
        <v>078</v>
      </c>
      <c r="F253" s="162" t="str">
        <f t="shared" si="22"/>
        <v>090</v>
      </c>
      <c r="G253" s="40">
        <v>37</v>
      </c>
      <c r="J253" s="41"/>
      <c r="O253" s="162"/>
    </row>
    <row r="254" spans="1:15" ht="18.75" customHeight="1">
      <c r="A254" s="268" t="str">
        <f t="shared" si="20"/>
        <v>CK(MegaFlux)096050</v>
      </c>
      <c r="B254" s="40" t="s">
        <v>94</v>
      </c>
      <c r="C254" s="40" t="s">
        <v>294</v>
      </c>
      <c r="D254" s="40" t="s">
        <v>888</v>
      </c>
      <c r="E254" s="40" t="str">
        <f t="shared" si="21"/>
        <v>096</v>
      </c>
      <c r="F254" s="162" t="str">
        <f t="shared" si="22"/>
        <v>050</v>
      </c>
      <c r="G254" s="40">
        <v>20</v>
      </c>
      <c r="J254" s="41"/>
      <c r="O254" s="162"/>
    </row>
    <row r="255" spans="1:15" ht="18.75" customHeight="1">
      <c r="A255" s="268" t="str">
        <f t="shared" si="20"/>
        <v>CK(MegaFlux)096060</v>
      </c>
      <c r="B255" s="40" t="s">
        <v>94</v>
      </c>
      <c r="C255" s="40" t="s">
        <v>295</v>
      </c>
      <c r="D255" s="40" t="s">
        <v>888</v>
      </c>
      <c r="E255" s="40" t="str">
        <f t="shared" si="21"/>
        <v>096</v>
      </c>
      <c r="F255" s="162" t="str">
        <f t="shared" si="22"/>
        <v>060</v>
      </c>
      <c r="G255" s="40">
        <v>25</v>
      </c>
      <c r="J255" s="41"/>
      <c r="O255" s="162"/>
    </row>
    <row r="256" spans="1:15" ht="18.75" customHeight="1">
      <c r="A256" s="268" t="str">
        <f t="shared" si="20"/>
        <v>CK(MegaFlux)096075</v>
      </c>
      <c r="B256" s="40" t="s">
        <v>94</v>
      </c>
      <c r="C256" s="40" t="s">
        <v>296</v>
      </c>
      <c r="D256" s="40" t="s">
        <v>888</v>
      </c>
      <c r="E256" s="40" t="str">
        <f t="shared" si="21"/>
        <v>096</v>
      </c>
      <c r="F256" s="162" t="str">
        <f t="shared" si="22"/>
        <v>075</v>
      </c>
      <c r="G256" s="40">
        <v>32</v>
      </c>
      <c r="J256" s="41"/>
      <c r="O256" s="162"/>
    </row>
    <row r="257" spans="1:15" ht="18.75" customHeight="1">
      <c r="A257" s="268" t="str">
        <f t="shared" si="20"/>
        <v>CK(MegaFlux)096090</v>
      </c>
      <c r="B257" s="40" t="s">
        <v>94</v>
      </c>
      <c r="C257" s="40" t="s">
        <v>297</v>
      </c>
      <c r="D257" s="40" t="s">
        <v>888</v>
      </c>
      <c r="E257" s="40" t="str">
        <f t="shared" si="21"/>
        <v>096</v>
      </c>
      <c r="F257" s="162" t="str">
        <f>MID(C257,6,3)</f>
        <v>090</v>
      </c>
      <c r="G257" s="40">
        <v>38</v>
      </c>
      <c r="J257" s="41"/>
      <c r="O257" s="162"/>
    </row>
    <row r="258" spans="1:15" ht="18.75" customHeight="1">
      <c r="A258" s="268" t="str">
        <f t="shared" si="20"/>
        <v>CK(MegaFlux)097050</v>
      </c>
      <c r="B258" s="40" t="s">
        <v>94</v>
      </c>
      <c r="C258" s="40" t="s">
        <v>298</v>
      </c>
      <c r="D258" s="40" t="s">
        <v>888</v>
      </c>
      <c r="E258" s="40" t="str">
        <f t="shared" si="21"/>
        <v>097</v>
      </c>
      <c r="F258" s="162" t="str">
        <f>MID(C258,6,3)</f>
        <v>050</v>
      </c>
      <c r="G258" s="40">
        <v>26</v>
      </c>
      <c r="J258" s="41"/>
      <c r="O258" s="162"/>
    </row>
    <row r="259" spans="1:15" ht="18.75" customHeight="1">
      <c r="A259" s="268" t="str">
        <f t="shared" si="20"/>
        <v>CK(MegaFlux)097060</v>
      </c>
      <c r="B259" s="40" t="s">
        <v>94</v>
      </c>
      <c r="C259" s="40" t="s">
        <v>299</v>
      </c>
      <c r="D259" s="40" t="s">
        <v>888</v>
      </c>
      <c r="E259" s="40" t="str">
        <f t="shared" si="21"/>
        <v>097</v>
      </c>
      <c r="F259" s="162" t="str">
        <f>MID(C259,6,3)</f>
        <v>060</v>
      </c>
      <c r="G259" s="40">
        <v>32</v>
      </c>
      <c r="J259" s="41"/>
      <c r="O259" s="162"/>
    </row>
    <row r="260" spans="1:15" ht="18.75" customHeight="1">
      <c r="A260" s="268" t="str">
        <f t="shared" si="20"/>
        <v>CK(MegaFlux)097075</v>
      </c>
      <c r="B260" s="40" t="s">
        <v>94</v>
      </c>
      <c r="C260" s="40" t="s">
        <v>300</v>
      </c>
      <c r="D260" s="40" t="s">
        <v>888</v>
      </c>
      <c r="E260" s="40" t="str">
        <f t="shared" si="21"/>
        <v>097</v>
      </c>
      <c r="F260" s="162" t="str">
        <f>MID(C260,6,3)</f>
        <v>075</v>
      </c>
      <c r="G260" s="40">
        <v>40</v>
      </c>
      <c r="J260" s="41"/>
      <c r="O260" s="162"/>
    </row>
    <row r="261" spans="1:15" ht="18.75" customHeight="1">
      <c r="A261" s="268" t="str">
        <f t="shared" si="20"/>
        <v>CK(MegaFlux)097090</v>
      </c>
      <c r="B261" s="40" t="s">
        <v>94</v>
      </c>
      <c r="C261" s="40" t="s">
        <v>301</v>
      </c>
      <c r="D261" s="40" t="s">
        <v>888</v>
      </c>
      <c r="E261" s="40" t="str">
        <f t="shared" si="21"/>
        <v>097</v>
      </c>
      <c r="F261" s="162" t="str">
        <f>MID(C261,6,3)</f>
        <v>090</v>
      </c>
      <c r="G261" s="40">
        <v>48</v>
      </c>
      <c r="J261" s="41"/>
      <c r="O261" s="162"/>
    </row>
    <row r="262" spans="1:15" ht="18.75" customHeight="1">
      <c r="A262" s="268" t="str">
        <f t="shared" si="20"/>
        <v>CK(MegaFlux)1013019</v>
      </c>
      <c r="B262" s="40" t="s">
        <v>94</v>
      </c>
      <c r="C262" s="40" t="s">
        <v>1214</v>
      </c>
      <c r="D262" s="40" t="s">
        <v>888</v>
      </c>
      <c r="E262" s="40" t="str">
        <f aca="true" t="shared" si="23" ref="E262:E269">MID(C262,3,4)</f>
        <v>1013</v>
      </c>
      <c r="F262" s="162" t="str">
        <f aca="true" t="shared" si="24" ref="F262:F269">MID(C262,7,3)</f>
        <v>019</v>
      </c>
      <c r="G262" s="40">
        <v>29</v>
      </c>
      <c r="J262" s="41"/>
      <c r="O262" s="162"/>
    </row>
    <row r="263" spans="1:15" ht="18.75" customHeight="1">
      <c r="A263" s="268" t="str">
        <f t="shared" si="20"/>
        <v>CK(MegaFlux)1013026</v>
      </c>
      <c r="B263" s="40" t="s">
        <v>94</v>
      </c>
      <c r="C263" s="40" t="s">
        <v>302</v>
      </c>
      <c r="D263" s="40" t="s">
        <v>888</v>
      </c>
      <c r="E263" s="40" t="str">
        <f t="shared" si="23"/>
        <v>1013</v>
      </c>
      <c r="F263" s="162" t="str">
        <f t="shared" si="24"/>
        <v>026</v>
      </c>
      <c r="G263" s="40">
        <v>40</v>
      </c>
      <c r="J263" s="41"/>
      <c r="O263" s="162"/>
    </row>
    <row r="264" spans="1:15" ht="18.75" customHeight="1">
      <c r="A264" s="268" t="str">
        <f t="shared" si="20"/>
        <v>CK(MegaFlux)1013050</v>
      </c>
      <c r="B264" s="40" t="s">
        <v>94</v>
      </c>
      <c r="C264" s="40" t="s">
        <v>303</v>
      </c>
      <c r="D264" s="40" t="s">
        <v>1212</v>
      </c>
      <c r="E264" s="40" t="str">
        <f t="shared" si="23"/>
        <v>1013</v>
      </c>
      <c r="F264" s="162" t="str">
        <f t="shared" si="24"/>
        <v>050</v>
      </c>
      <c r="G264" s="40">
        <v>77</v>
      </c>
      <c r="J264" s="41"/>
      <c r="O264" s="162"/>
    </row>
    <row r="265" spans="1:15" ht="18.75" customHeight="1">
      <c r="A265" s="268" t="str">
        <f t="shared" si="20"/>
        <v>CK(MegaFlux)1013060</v>
      </c>
      <c r="B265" s="40" t="s">
        <v>94</v>
      </c>
      <c r="C265" s="40" t="s">
        <v>304</v>
      </c>
      <c r="D265" s="40" t="s">
        <v>1212</v>
      </c>
      <c r="E265" s="40" t="str">
        <f t="shared" si="23"/>
        <v>1013</v>
      </c>
      <c r="F265" s="162" t="str">
        <f t="shared" si="24"/>
        <v>060</v>
      </c>
      <c r="G265" s="40">
        <v>92</v>
      </c>
      <c r="J265" s="41"/>
      <c r="O265" s="162"/>
    </row>
    <row r="266" spans="1:15" ht="18.75" customHeight="1">
      <c r="A266" s="268" t="str">
        <f t="shared" si="20"/>
        <v>CK(MegaFlux)1016019</v>
      </c>
      <c r="B266" s="40" t="s">
        <v>94</v>
      </c>
      <c r="C266" s="40" t="s">
        <v>1215</v>
      </c>
      <c r="D266" s="40" t="s">
        <v>1212</v>
      </c>
      <c r="E266" s="40" t="str">
        <f t="shared" si="23"/>
        <v>1016</v>
      </c>
      <c r="F266" s="162" t="str">
        <f t="shared" si="24"/>
        <v>019</v>
      </c>
      <c r="G266" s="40">
        <v>35</v>
      </c>
      <c r="J266" s="41"/>
      <c r="O266" s="162"/>
    </row>
    <row r="267" spans="1:15" ht="18.75" customHeight="1">
      <c r="A267" s="268" t="str">
        <f t="shared" si="20"/>
        <v>CK(MegaFlux)1016026</v>
      </c>
      <c r="B267" s="40" t="s">
        <v>94</v>
      </c>
      <c r="C267" s="40" t="s">
        <v>305</v>
      </c>
      <c r="D267" s="40" t="s">
        <v>1212</v>
      </c>
      <c r="E267" s="40" t="str">
        <f t="shared" si="23"/>
        <v>1016</v>
      </c>
      <c r="F267" s="162" t="str">
        <f t="shared" si="24"/>
        <v>026</v>
      </c>
      <c r="G267" s="40">
        <v>48</v>
      </c>
      <c r="J267" s="41"/>
      <c r="O267" s="162"/>
    </row>
    <row r="268" spans="1:15" ht="18.75" customHeight="1">
      <c r="A268" s="268" t="str">
        <f t="shared" si="20"/>
        <v>CK(MegaFlux)1016050</v>
      </c>
      <c r="B268" s="40" t="s">
        <v>94</v>
      </c>
      <c r="C268" s="40" t="s">
        <v>306</v>
      </c>
      <c r="D268" s="40" t="s">
        <v>1212</v>
      </c>
      <c r="E268" s="40" t="str">
        <f t="shared" si="23"/>
        <v>1016</v>
      </c>
      <c r="F268" s="162" t="str">
        <f t="shared" si="24"/>
        <v>050</v>
      </c>
      <c r="G268" s="40">
        <v>90</v>
      </c>
      <c r="J268" s="41"/>
      <c r="O268" s="162"/>
    </row>
    <row r="269" spans="1:15" ht="18.75" customHeight="1">
      <c r="A269" s="268" t="str">
        <f t="shared" si="20"/>
        <v>CK(MegaFlux)1016060</v>
      </c>
      <c r="B269" s="40" t="s">
        <v>94</v>
      </c>
      <c r="C269" s="40" t="s">
        <v>307</v>
      </c>
      <c r="D269" s="40" t="s">
        <v>1212</v>
      </c>
      <c r="E269" s="40" t="str">
        <f t="shared" si="23"/>
        <v>1016</v>
      </c>
      <c r="F269" s="162" t="str">
        <f t="shared" si="24"/>
        <v>060</v>
      </c>
      <c r="G269" s="40">
        <v>112</v>
      </c>
      <c r="J269" s="41"/>
      <c r="O269" s="162"/>
    </row>
    <row r="270" spans="1:15" ht="18.75" customHeight="1">
      <c r="A270" s="268" t="str">
        <f t="shared" si="20"/>
        <v>CK(MegaFlux)102026</v>
      </c>
      <c r="B270" s="40" t="s">
        <v>94</v>
      </c>
      <c r="C270" s="40" t="s">
        <v>308</v>
      </c>
      <c r="D270" s="40" t="s">
        <v>1212</v>
      </c>
      <c r="E270" s="40" t="str">
        <f>MID(C270,3,3)</f>
        <v>102</v>
      </c>
      <c r="F270" s="162" t="str">
        <f>MID(C270,6,3)</f>
        <v>026</v>
      </c>
      <c r="G270" s="40">
        <v>14</v>
      </c>
      <c r="J270" s="41"/>
      <c r="O270" s="162"/>
    </row>
    <row r="271" spans="1:15" ht="18.75" customHeight="1">
      <c r="A271" s="268" t="str">
        <f t="shared" si="20"/>
        <v>CK(MegaFlux)102050</v>
      </c>
      <c r="B271" s="40" t="s">
        <v>94</v>
      </c>
      <c r="C271" s="40" t="s">
        <v>309</v>
      </c>
      <c r="D271" s="40" t="s">
        <v>1212</v>
      </c>
      <c r="E271" s="40" t="str">
        <f>MID(C271,3,3)</f>
        <v>102</v>
      </c>
      <c r="F271" s="162" t="str">
        <f>MID(C271,6,3)</f>
        <v>050</v>
      </c>
      <c r="G271" s="40">
        <v>26</v>
      </c>
      <c r="J271" s="41"/>
      <c r="O271" s="162"/>
    </row>
    <row r="272" spans="1:15" ht="18.75" customHeight="1">
      <c r="A272" s="268" t="str">
        <f aca="true" t="shared" si="25" ref="A272:A313">D272&amp;E272&amp;F272</f>
        <v>CK(MegaFlux)102060</v>
      </c>
      <c r="B272" s="40" t="s">
        <v>94</v>
      </c>
      <c r="C272" s="40" t="s">
        <v>310</v>
      </c>
      <c r="D272" s="40" t="s">
        <v>1212</v>
      </c>
      <c r="E272" s="40" t="str">
        <f>MID(C272,3,3)</f>
        <v>102</v>
      </c>
      <c r="F272" s="162" t="str">
        <f>MID(C272,6,3)</f>
        <v>060</v>
      </c>
      <c r="G272" s="40">
        <v>32</v>
      </c>
      <c r="J272" s="41"/>
      <c r="O272" s="162"/>
    </row>
    <row r="273" spans="1:15" ht="18.75" customHeight="1">
      <c r="A273" s="268" t="str">
        <f t="shared" si="25"/>
        <v>CK(MegaFlux)102075</v>
      </c>
      <c r="B273" s="40" t="s">
        <v>94</v>
      </c>
      <c r="C273" s="40" t="s">
        <v>311</v>
      </c>
      <c r="D273" s="40" t="s">
        <v>1212</v>
      </c>
      <c r="E273" s="40" t="str">
        <f>MID(C273,3,3)</f>
        <v>102</v>
      </c>
      <c r="F273" s="162" t="str">
        <f>MID(C273,6,3)</f>
        <v>075</v>
      </c>
      <c r="G273" s="40">
        <v>40</v>
      </c>
      <c r="J273" s="41"/>
      <c r="O273" s="162"/>
    </row>
    <row r="274" spans="1:15" ht="18.75" customHeight="1">
      <c r="A274" s="268" t="str">
        <f t="shared" si="25"/>
        <v>CK(MegaFlux)102090</v>
      </c>
      <c r="B274" s="40" t="s">
        <v>94</v>
      </c>
      <c r="C274" s="40" t="s">
        <v>312</v>
      </c>
      <c r="D274" s="40" t="s">
        <v>1212</v>
      </c>
      <c r="E274" s="40" t="str">
        <f>MID(C274,3,3)</f>
        <v>102</v>
      </c>
      <c r="F274" s="162" t="str">
        <f>MID(C274,6,3)</f>
        <v>090</v>
      </c>
      <c r="G274" s="40">
        <v>48</v>
      </c>
      <c r="J274" s="41"/>
      <c r="O274" s="162"/>
    </row>
    <row r="275" spans="1:15" ht="18.75" customHeight="1">
      <c r="A275" s="268" t="str">
        <f t="shared" si="25"/>
        <v>CK(MegaFlux)1027019</v>
      </c>
      <c r="B275" s="40" t="s">
        <v>94</v>
      </c>
      <c r="C275" s="40" t="s">
        <v>1216</v>
      </c>
      <c r="D275" s="40" t="s">
        <v>1212</v>
      </c>
      <c r="E275" s="40" t="str">
        <f aca="true" t="shared" si="26" ref="E275:E282">MID(C275,3,4)</f>
        <v>1027</v>
      </c>
      <c r="F275" s="162" t="str">
        <f aca="true" t="shared" si="27" ref="F275:F282">MID(C275,7,3)</f>
        <v>019</v>
      </c>
      <c r="G275" s="40">
        <v>58</v>
      </c>
      <c r="J275" s="41"/>
      <c r="O275" s="162"/>
    </row>
    <row r="276" spans="1:15" ht="18.75" customHeight="1">
      <c r="A276" s="268" t="str">
        <f t="shared" si="25"/>
        <v>CK(MegaFlux)1027026</v>
      </c>
      <c r="B276" s="40" t="s">
        <v>94</v>
      </c>
      <c r="C276" s="40" t="s">
        <v>313</v>
      </c>
      <c r="D276" s="40" t="s">
        <v>1212</v>
      </c>
      <c r="E276" s="40" t="str">
        <f t="shared" si="26"/>
        <v>1027</v>
      </c>
      <c r="F276" s="162" t="str">
        <f t="shared" si="27"/>
        <v>026</v>
      </c>
      <c r="G276" s="40">
        <v>80</v>
      </c>
      <c r="J276" s="41"/>
      <c r="O276" s="162"/>
    </row>
    <row r="277" spans="1:15" ht="18.75" customHeight="1">
      <c r="A277" s="268" t="str">
        <f t="shared" si="25"/>
        <v>CK(MegaFlux)1027050</v>
      </c>
      <c r="B277" s="40" t="s">
        <v>94</v>
      </c>
      <c r="C277" s="40" t="s">
        <v>314</v>
      </c>
      <c r="D277" s="40" t="s">
        <v>1212</v>
      </c>
      <c r="E277" s="40" t="str">
        <f t="shared" si="26"/>
        <v>1027</v>
      </c>
      <c r="F277" s="162" t="str">
        <f t="shared" si="27"/>
        <v>050</v>
      </c>
      <c r="G277" s="40">
        <v>154</v>
      </c>
      <c r="J277" s="41"/>
      <c r="O277" s="162"/>
    </row>
    <row r="278" spans="1:15" ht="18.75" customHeight="1">
      <c r="A278" s="268" t="str">
        <f t="shared" si="25"/>
        <v>CK(MegaFlux)1027060</v>
      </c>
      <c r="B278" s="40" t="s">
        <v>94</v>
      </c>
      <c r="C278" s="40" t="s">
        <v>315</v>
      </c>
      <c r="D278" s="40" t="s">
        <v>1212</v>
      </c>
      <c r="E278" s="40" t="str">
        <f t="shared" si="26"/>
        <v>1027</v>
      </c>
      <c r="F278" s="162" t="str">
        <f t="shared" si="27"/>
        <v>060</v>
      </c>
      <c r="G278" s="40">
        <v>184</v>
      </c>
      <c r="J278" s="41"/>
      <c r="O278" s="162"/>
    </row>
    <row r="279" spans="1:15" ht="18.75" customHeight="1">
      <c r="A279" s="268" t="str">
        <f t="shared" si="25"/>
        <v>CK(MegaFlux)1033019</v>
      </c>
      <c r="B279" s="40" t="s">
        <v>94</v>
      </c>
      <c r="C279" s="40" t="s">
        <v>1217</v>
      </c>
      <c r="D279" s="40" t="s">
        <v>1212</v>
      </c>
      <c r="E279" s="40" t="str">
        <f t="shared" si="26"/>
        <v>1033</v>
      </c>
      <c r="F279" s="162" t="str">
        <f t="shared" si="27"/>
        <v>019</v>
      </c>
      <c r="G279" s="40">
        <v>70</v>
      </c>
      <c r="J279" s="41"/>
      <c r="O279" s="162"/>
    </row>
    <row r="280" spans="1:15" ht="18.75" customHeight="1">
      <c r="A280" s="268" t="str">
        <f t="shared" si="25"/>
        <v>CK(MegaFlux)1033026</v>
      </c>
      <c r="B280" s="40" t="s">
        <v>94</v>
      </c>
      <c r="C280" s="40" t="s">
        <v>316</v>
      </c>
      <c r="D280" s="40" t="s">
        <v>1212</v>
      </c>
      <c r="E280" s="40" t="str">
        <f t="shared" si="26"/>
        <v>1033</v>
      </c>
      <c r="F280" s="162" t="str">
        <f t="shared" si="27"/>
        <v>026</v>
      </c>
      <c r="G280" s="40">
        <v>96</v>
      </c>
      <c r="J280" s="41"/>
      <c r="O280" s="162"/>
    </row>
    <row r="281" spans="1:15" ht="18.75" customHeight="1">
      <c r="A281" s="268" t="str">
        <f t="shared" si="25"/>
        <v>CK(MegaFlux)1033050</v>
      </c>
      <c r="B281" s="40" t="s">
        <v>94</v>
      </c>
      <c r="C281" s="40" t="s">
        <v>317</v>
      </c>
      <c r="D281" s="40" t="s">
        <v>1212</v>
      </c>
      <c r="E281" s="40" t="str">
        <f t="shared" si="26"/>
        <v>1033</v>
      </c>
      <c r="F281" s="162" t="str">
        <f t="shared" si="27"/>
        <v>050</v>
      </c>
      <c r="G281" s="40">
        <v>180</v>
      </c>
      <c r="J281" s="41"/>
      <c r="O281" s="162"/>
    </row>
    <row r="282" spans="1:15" ht="18.75" customHeight="1">
      <c r="A282" s="268" t="str">
        <f t="shared" si="25"/>
        <v>CK(MegaFlux)1033060</v>
      </c>
      <c r="B282" s="40" t="s">
        <v>94</v>
      </c>
      <c r="C282" s="40" t="s">
        <v>318</v>
      </c>
      <c r="D282" s="40" t="s">
        <v>1212</v>
      </c>
      <c r="E282" s="40" t="str">
        <f t="shared" si="26"/>
        <v>1033</v>
      </c>
      <c r="F282" s="162" t="str">
        <f t="shared" si="27"/>
        <v>060</v>
      </c>
      <c r="G282" s="40">
        <v>224</v>
      </c>
      <c r="J282" s="41"/>
      <c r="O282" s="162"/>
    </row>
    <row r="283" spans="1:15" ht="18.75" customHeight="1">
      <c r="A283" s="268" t="str">
        <f t="shared" si="25"/>
        <v>CK(MegaFlux)112026</v>
      </c>
      <c r="B283" s="40" t="s">
        <v>94</v>
      </c>
      <c r="C283" s="40" t="s">
        <v>319</v>
      </c>
      <c r="D283" s="40" t="s">
        <v>1212</v>
      </c>
      <c r="E283" s="40" t="str">
        <f aca="true" t="shared" si="28" ref="E283:E291">MID(C283,3,3)</f>
        <v>112</v>
      </c>
      <c r="F283" s="162" t="str">
        <f>MID(C283,6,3)</f>
        <v>026</v>
      </c>
      <c r="G283" s="40">
        <v>11</v>
      </c>
      <c r="J283" s="41"/>
      <c r="O283" s="162"/>
    </row>
    <row r="284" spans="1:15" ht="18.75" customHeight="1">
      <c r="A284" s="268" t="str">
        <f t="shared" si="25"/>
        <v>CK(MegaFlux)112050</v>
      </c>
      <c r="B284" s="40" t="s">
        <v>94</v>
      </c>
      <c r="C284" s="40" t="s">
        <v>320</v>
      </c>
      <c r="D284" s="40" t="s">
        <v>1212</v>
      </c>
      <c r="E284" s="40" t="str">
        <f t="shared" si="28"/>
        <v>112</v>
      </c>
      <c r="F284" s="162" t="str">
        <f aca="true" t="shared" si="29" ref="F284:F291">MID(C284,6,3)</f>
        <v>050</v>
      </c>
      <c r="G284" s="40">
        <v>21</v>
      </c>
      <c r="J284" s="41"/>
      <c r="O284" s="162"/>
    </row>
    <row r="285" spans="1:15" ht="18.75" customHeight="1">
      <c r="A285" s="268" t="str">
        <f t="shared" si="25"/>
        <v>CK(MegaFlux)112060</v>
      </c>
      <c r="B285" s="40" t="s">
        <v>94</v>
      </c>
      <c r="C285" s="40" t="s">
        <v>321</v>
      </c>
      <c r="D285" s="40" t="s">
        <v>1212</v>
      </c>
      <c r="E285" s="40" t="str">
        <f t="shared" si="28"/>
        <v>112</v>
      </c>
      <c r="F285" s="162" t="str">
        <f t="shared" si="29"/>
        <v>060</v>
      </c>
      <c r="G285" s="40">
        <v>26</v>
      </c>
      <c r="J285" s="41"/>
      <c r="O285" s="162"/>
    </row>
    <row r="286" spans="1:15" ht="18.75" customHeight="1">
      <c r="A286" s="268" t="str">
        <f t="shared" si="25"/>
        <v>CK(MegaFlux)112090</v>
      </c>
      <c r="B286" s="40" t="s">
        <v>94</v>
      </c>
      <c r="C286" s="40" t="s">
        <v>322</v>
      </c>
      <c r="D286" s="40" t="s">
        <v>1212</v>
      </c>
      <c r="E286" s="40" t="str">
        <f t="shared" si="28"/>
        <v>112</v>
      </c>
      <c r="F286" s="162" t="str">
        <f t="shared" si="29"/>
        <v>090</v>
      </c>
      <c r="G286" s="40">
        <v>38</v>
      </c>
      <c r="J286" s="41"/>
      <c r="O286" s="162"/>
    </row>
    <row r="287" spans="1:15" ht="18.75" customHeight="1">
      <c r="A287" s="268" t="str">
        <f t="shared" si="25"/>
        <v>CK(MegaFlux)127026</v>
      </c>
      <c r="B287" s="40" t="s">
        <v>94</v>
      </c>
      <c r="C287" s="40" t="s">
        <v>323</v>
      </c>
      <c r="D287" s="40" t="s">
        <v>1212</v>
      </c>
      <c r="E287" s="40" t="str">
        <f t="shared" si="28"/>
        <v>127</v>
      </c>
      <c r="F287" s="162" t="str">
        <f t="shared" si="29"/>
        <v>026</v>
      </c>
      <c r="G287" s="40">
        <v>12</v>
      </c>
      <c r="J287" s="41"/>
      <c r="O287" s="162"/>
    </row>
    <row r="288" spans="1:15" ht="18.75" customHeight="1">
      <c r="A288" s="268" t="str">
        <f t="shared" si="25"/>
        <v>CK(MegaFlux)127050</v>
      </c>
      <c r="B288" s="40" t="s">
        <v>94</v>
      </c>
      <c r="C288" s="40" t="s">
        <v>324</v>
      </c>
      <c r="D288" s="40" t="s">
        <v>1212</v>
      </c>
      <c r="E288" s="40" t="str">
        <f t="shared" si="28"/>
        <v>127</v>
      </c>
      <c r="F288" s="162" t="str">
        <f t="shared" si="29"/>
        <v>050</v>
      </c>
      <c r="G288" s="40">
        <v>22</v>
      </c>
      <c r="J288" s="41"/>
      <c r="O288" s="162"/>
    </row>
    <row r="289" spans="1:15" ht="18.75" customHeight="1">
      <c r="A289" s="268" t="str">
        <f t="shared" si="25"/>
        <v>CK(MegaFlux)127060</v>
      </c>
      <c r="B289" s="40" t="s">
        <v>94</v>
      </c>
      <c r="C289" s="40" t="s">
        <v>325</v>
      </c>
      <c r="D289" s="40" t="s">
        <v>1212</v>
      </c>
      <c r="E289" s="40" t="str">
        <f t="shared" si="28"/>
        <v>127</v>
      </c>
      <c r="F289" s="162" t="str">
        <f t="shared" si="29"/>
        <v>060</v>
      </c>
      <c r="G289" s="40">
        <v>27</v>
      </c>
      <c r="J289" s="41"/>
      <c r="O289" s="162"/>
    </row>
    <row r="290" spans="1:15" ht="18.75" customHeight="1">
      <c r="A290" s="268" t="str">
        <f t="shared" si="25"/>
        <v>CK(MegaFlux)127075</v>
      </c>
      <c r="B290" s="40" t="s">
        <v>94</v>
      </c>
      <c r="C290" s="40" t="s">
        <v>326</v>
      </c>
      <c r="D290" s="40" t="s">
        <v>1212</v>
      </c>
      <c r="E290" s="40" t="str">
        <f t="shared" si="28"/>
        <v>127</v>
      </c>
      <c r="F290" s="162" t="str">
        <f t="shared" si="29"/>
        <v>075</v>
      </c>
      <c r="G290" s="40">
        <v>34</v>
      </c>
      <c r="J290" s="41"/>
      <c r="O290" s="162"/>
    </row>
    <row r="291" spans="1:15" ht="18.75" customHeight="1">
      <c r="A291" s="268" t="str">
        <f t="shared" si="25"/>
        <v>CK(MegaFlux)127090</v>
      </c>
      <c r="B291" s="40" t="s">
        <v>94</v>
      </c>
      <c r="C291" s="40" t="s">
        <v>327</v>
      </c>
      <c r="D291" s="40" t="s">
        <v>1212</v>
      </c>
      <c r="E291" s="40" t="str">
        <f t="shared" si="28"/>
        <v>127</v>
      </c>
      <c r="F291" s="162" t="str">
        <f t="shared" si="29"/>
        <v>090</v>
      </c>
      <c r="G291" s="40">
        <v>40</v>
      </c>
      <c r="J291" s="41"/>
      <c r="O291" s="162"/>
    </row>
    <row r="292" spans="1:15" ht="18.75" customHeight="1">
      <c r="A292" s="268" t="str">
        <f t="shared" si="25"/>
        <v>CK(MegaFlux)1320019</v>
      </c>
      <c r="B292" s="40" t="s">
        <v>94</v>
      </c>
      <c r="C292" s="40" t="s">
        <v>1218</v>
      </c>
      <c r="D292" s="40" t="s">
        <v>1212</v>
      </c>
      <c r="E292" s="40" t="str">
        <f aca="true" t="shared" si="30" ref="E292:E316">MID(C292,3,4)</f>
        <v>1320</v>
      </c>
      <c r="F292" s="162" t="str">
        <f aca="true" t="shared" si="31" ref="F292:F316">MID(C292,7,3)</f>
        <v>019</v>
      </c>
      <c r="G292" s="40">
        <v>39</v>
      </c>
      <c r="J292" s="41"/>
      <c r="O292" s="162"/>
    </row>
    <row r="293" spans="1:15" ht="18.75" customHeight="1">
      <c r="A293" s="268" t="str">
        <f t="shared" si="25"/>
        <v>CK(MegaFlux)1320026</v>
      </c>
      <c r="B293" s="40" t="s">
        <v>94</v>
      </c>
      <c r="C293" s="40" t="s">
        <v>328</v>
      </c>
      <c r="D293" s="40" t="s">
        <v>1212</v>
      </c>
      <c r="E293" s="40" t="str">
        <f t="shared" si="30"/>
        <v>1320</v>
      </c>
      <c r="F293" s="162" t="str">
        <f t="shared" si="31"/>
        <v>026</v>
      </c>
      <c r="G293" s="40">
        <v>54</v>
      </c>
      <c r="J293" s="41"/>
      <c r="O293" s="162"/>
    </row>
    <row r="294" spans="1:15" ht="18.75" customHeight="1">
      <c r="A294" s="268" t="str">
        <f t="shared" si="25"/>
        <v>CK(MegaFlux)1320050</v>
      </c>
      <c r="B294" s="40" t="s">
        <v>94</v>
      </c>
      <c r="C294" s="40" t="s">
        <v>329</v>
      </c>
      <c r="D294" s="40" t="s">
        <v>1212</v>
      </c>
      <c r="E294" s="40" t="str">
        <f t="shared" si="30"/>
        <v>1320</v>
      </c>
      <c r="F294" s="162" t="str">
        <f t="shared" si="31"/>
        <v>050</v>
      </c>
      <c r="G294" s="40">
        <v>104</v>
      </c>
      <c r="J294" s="41"/>
      <c r="O294" s="162"/>
    </row>
    <row r="295" spans="1:15" ht="18.75" customHeight="1">
      <c r="A295" s="268" t="str">
        <f t="shared" si="25"/>
        <v>CK(MegaFlux)1320060</v>
      </c>
      <c r="B295" s="40" t="s">
        <v>94</v>
      </c>
      <c r="C295" s="40" t="s">
        <v>330</v>
      </c>
      <c r="D295" s="40" t="s">
        <v>1212</v>
      </c>
      <c r="E295" s="40" t="str">
        <f t="shared" si="30"/>
        <v>1320</v>
      </c>
      <c r="F295" s="162" t="str">
        <f t="shared" si="31"/>
        <v>060</v>
      </c>
      <c r="G295" s="40">
        <v>124</v>
      </c>
      <c r="J295" s="41"/>
      <c r="O295" s="162"/>
    </row>
    <row r="296" spans="1:15" ht="18.75" customHeight="1">
      <c r="A296" s="268" t="str">
        <f t="shared" si="25"/>
        <v>CK(MegaFlux)1325019</v>
      </c>
      <c r="B296" s="40" t="s">
        <v>94</v>
      </c>
      <c r="C296" s="40" t="s">
        <v>1219</v>
      </c>
      <c r="D296" s="40" t="s">
        <v>1212</v>
      </c>
      <c r="E296" s="40" t="str">
        <f t="shared" si="30"/>
        <v>1325</v>
      </c>
      <c r="F296" s="162" t="str">
        <f t="shared" si="31"/>
        <v>019</v>
      </c>
      <c r="G296" s="40">
        <v>49</v>
      </c>
      <c r="J296" s="41"/>
      <c r="O296" s="162"/>
    </row>
    <row r="297" spans="1:15" ht="18.75" customHeight="1">
      <c r="A297" s="268" t="str">
        <f t="shared" si="25"/>
        <v>CK(MegaFlux)1325026</v>
      </c>
      <c r="B297" s="40" t="s">
        <v>94</v>
      </c>
      <c r="C297" s="40" t="s">
        <v>331</v>
      </c>
      <c r="D297" s="40" t="s">
        <v>1212</v>
      </c>
      <c r="E297" s="40" t="str">
        <f t="shared" si="30"/>
        <v>1325</v>
      </c>
      <c r="F297" s="162" t="str">
        <f t="shared" si="31"/>
        <v>026</v>
      </c>
      <c r="G297" s="40">
        <v>68</v>
      </c>
      <c r="J297" s="41"/>
      <c r="O297" s="162"/>
    </row>
    <row r="298" spans="1:15" ht="18.75" customHeight="1">
      <c r="A298" s="268" t="str">
        <f t="shared" si="25"/>
        <v>CK(MegaFlux)1325050</v>
      </c>
      <c r="B298" s="40" t="s">
        <v>94</v>
      </c>
      <c r="C298" s="40" t="s">
        <v>332</v>
      </c>
      <c r="D298" s="40" t="s">
        <v>1212</v>
      </c>
      <c r="E298" s="40" t="str">
        <f t="shared" si="30"/>
        <v>1325</v>
      </c>
      <c r="F298" s="162" t="str">
        <f t="shared" si="31"/>
        <v>050</v>
      </c>
      <c r="G298" s="40">
        <v>131</v>
      </c>
      <c r="J298" s="41"/>
      <c r="O298" s="162"/>
    </row>
    <row r="299" spans="1:15" ht="18.75" customHeight="1">
      <c r="A299" s="268" t="str">
        <f t="shared" si="25"/>
        <v>CK(MegaFlux)1325060</v>
      </c>
      <c r="B299" s="40" t="s">
        <v>94</v>
      </c>
      <c r="C299" s="40" t="s">
        <v>333</v>
      </c>
      <c r="D299" s="40" t="s">
        <v>1212</v>
      </c>
      <c r="E299" s="40" t="str">
        <f t="shared" si="30"/>
        <v>1325</v>
      </c>
      <c r="F299" s="162" t="str">
        <f t="shared" si="31"/>
        <v>060</v>
      </c>
      <c r="G299" s="40">
        <v>156</v>
      </c>
      <c r="J299" s="41"/>
      <c r="O299" s="162"/>
    </row>
    <row r="300" spans="1:15" ht="18.75" customHeight="1">
      <c r="A300" s="268" t="str">
        <f t="shared" si="25"/>
        <v>CK(MegaFlux)1333019</v>
      </c>
      <c r="B300" s="40" t="s">
        <v>94</v>
      </c>
      <c r="C300" s="40" t="s">
        <v>1220</v>
      </c>
      <c r="D300" s="40" t="s">
        <v>1212</v>
      </c>
      <c r="E300" s="40" t="str">
        <f t="shared" si="30"/>
        <v>1333</v>
      </c>
      <c r="F300" s="162" t="str">
        <f t="shared" si="31"/>
        <v>019</v>
      </c>
      <c r="G300" s="40">
        <v>64</v>
      </c>
      <c r="J300" s="41"/>
      <c r="O300" s="162"/>
    </row>
    <row r="301" spans="1:15" ht="18.75" customHeight="1">
      <c r="A301" s="268" t="str">
        <f t="shared" si="25"/>
        <v>CK(MegaFlux)1333026</v>
      </c>
      <c r="B301" s="40" t="s">
        <v>94</v>
      </c>
      <c r="C301" s="40" t="s">
        <v>334</v>
      </c>
      <c r="D301" s="40" t="s">
        <v>1212</v>
      </c>
      <c r="E301" s="40" t="str">
        <f t="shared" si="30"/>
        <v>1333</v>
      </c>
      <c r="F301" s="162" t="str">
        <f t="shared" si="31"/>
        <v>026</v>
      </c>
      <c r="G301" s="40">
        <v>88</v>
      </c>
      <c r="J301" s="41"/>
      <c r="O301" s="162"/>
    </row>
    <row r="302" spans="1:15" ht="18.75" customHeight="1">
      <c r="A302" s="268" t="str">
        <f t="shared" si="25"/>
        <v>CK(MegaFlux)1333050</v>
      </c>
      <c r="B302" s="40" t="s">
        <v>94</v>
      </c>
      <c r="C302" s="40" t="s">
        <v>335</v>
      </c>
      <c r="D302" s="40" t="s">
        <v>1212</v>
      </c>
      <c r="E302" s="40" t="str">
        <f t="shared" si="30"/>
        <v>1333</v>
      </c>
      <c r="F302" s="162" t="str">
        <f t="shared" si="31"/>
        <v>050</v>
      </c>
      <c r="G302" s="40">
        <v>169</v>
      </c>
      <c r="J302" s="41"/>
      <c r="O302" s="162"/>
    </row>
    <row r="303" spans="1:15" ht="18.75" customHeight="1">
      <c r="A303" s="268" t="str">
        <f t="shared" si="25"/>
        <v>CK(MegaFlux)1333060</v>
      </c>
      <c r="B303" s="40" t="s">
        <v>94</v>
      </c>
      <c r="C303" s="40" t="s">
        <v>336</v>
      </c>
      <c r="D303" s="40" t="s">
        <v>1212</v>
      </c>
      <c r="E303" s="40" t="str">
        <f t="shared" si="30"/>
        <v>1333</v>
      </c>
      <c r="F303" s="162" t="str">
        <f t="shared" si="31"/>
        <v>060</v>
      </c>
      <c r="G303" s="40">
        <v>202</v>
      </c>
      <c r="J303" s="41"/>
      <c r="O303" s="162"/>
    </row>
    <row r="304" spans="1:15" ht="18.75" customHeight="1">
      <c r="A304" s="268" t="str">
        <f t="shared" si="25"/>
        <v>CK(MegaFlux)1340019</v>
      </c>
      <c r="B304" s="40" t="s">
        <v>94</v>
      </c>
      <c r="C304" s="40" t="s">
        <v>1221</v>
      </c>
      <c r="D304" s="40" t="s">
        <v>1212</v>
      </c>
      <c r="E304" s="40" t="str">
        <f t="shared" si="30"/>
        <v>1340</v>
      </c>
      <c r="F304" s="162" t="str">
        <f t="shared" si="31"/>
        <v>019</v>
      </c>
      <c r="G304" s="40">
        <v>79</v>
      </c>
      <c r="J304" s="41"/>
      <c r="O304" s="162"/>
    </row>
    <row r="305" spans="1:15" ht="18.75" customHeight="1">
      <c r="A305" s="268" t="str">
        <f t="shared" si="25"/>
        <v>CK(MegaFlux)1340026</v>
      </c>
      <c r="B305" s="40" t="s">
        <v>94</v>
      </c>
      <c r="C305" s="40" t="s">
        <v>337</v>
      </c>
      <c r="D305" s="40" t="s">
        <v>1212</v>
      </c>
      <c r="E305" s="40" t="str">
        <f t="shared" si="30"/>
        <v>1340</v>
      </c>
      <c r="F305" s="162" t="str">
        <f t="shared" si="31"/>
        <v>026</v>
      </c>
      <c r="G305" s="40">
        <v>108</v>
      </c>
      <c r="J305" s="41"/>
      <c r="O305" s="162"/>
    </row>
    <row r="306" spans="1:15" ht="18.75" customHeight="1">
      <c r="A306" s="268" t="str">
        <f t="shared" si="25"/>
        <v>CK(MegaFlux)1340050</v>
      </c>
      <c r="B306" s="40" t="s">
        <v>94</v>
      </c>
      <c r="C306" s="40" t="s">
        <v>338</v>
      </c>
      <c r="D306" s="40" t="s">
        <v>1212</v>
      </c>
      <c r="E306" s="40" t="str">
        <f t="shared" si="30"/>
        <v>1340</v>
      </c>
      <c r="F306" s="162" t="str">
        <f t="shared" si="31"/>
        <v>050</v>
      </c>
      <c r="G306" s="40">
        <v>207</v>
      </c>
      <c r="J306" s="41"/>
      <c r="O306" s="162"/>
    </row>
    <row r="307" spans="1:15" ht="18.75" customHeight="1">
      <c r="A307" s="268" t="str">
        <f t="shared" si="25"/>
        <v>CK(MegaFlux)1340060</v>
      </c>
      <c r="B307" s="40" t="s">
        <v>94</v>
      </c>
      <c r="C307" s="40" t="s">
        <v>339</v>
      </c>
      <c r="D307" s="40" t="s">
        <v>1212</v>
      </c>
      <c r="E307" s="40" t="str">
        <f t="shared" si="30"/>
        <v>1340</v>
      </c>
      <c r="F307" s="162" t="str">
        <f t="shared" si="31"/>
        <v>060</v>
      </c>
      <c r="G307" s="40">
        <v>248</v>
      </c>
      <c r="J307" s="41"/>
      <c r="O307" s="162"/>
    </row>
    <row r="308" spans="1:15" ht="18.75" customHeight="1">
      <c r="A308" s="268" t="str">
        <f t="shared" si="25"/>
        <v>CK(MegaFlux)147026</v>
      </c>
      <c r="B308" s="40" t="s">
        <v>94</v>
      </c>
      <c r="C308" s="40" t="s">
        <v>1350</v>
      </c>
      <c r="D308" s="40" t="s">
        <v>888</v>
      </c>
      <c r="E308" s="40" t="str">
        <f>MID(C308,3,3)</f>
        <v>147</v>
      </c>
      <c r="F308" s="162" t="str">
        <f>MID(C308,6,3)</f>
        <v>026</v>
      </c>
      <c r="G308" s="40">
        <v>14</v>
      </c>
      <c r="J308" s="41"/>
      <c r="O308" s="162"/>
    </row>
    <row r="309" spans="1:15" ht="18.75" customHeight="1">
      <c r="A309" s="268" t="str">
        <f t="shared" si="25"/>
        <v>CK(MegaFlux)147050</v>
      </c>
      <c r="B309" s="40" t="s">
        <v>94</v>
      </c>
      <c r="C309" s="40" t="s">
        <v>1351</v>
      </c>
      <c r="D309" s="40" t="s">
        <v>888</v>
      </c>
      <c r="E309" s="40" t="str">
        <f>MID(C309,3,3)</f>
        <v>147</v>
      </c>
      <c r="F309" s="162" t="str">
        <f>MID(C309,6,3)</f>
        <v>050</v>
      </c>
      <c r="G309" s="40">
        <v>27</v>
      </c>
      <c r="J309" s="41"/>
      <c r="O309" s="162"/>
    </row>
    <row r="310" spans="1:15" ht="18.75" customHeight="1">
      <c r="A310" s="268" t="str">
        <f t="shared" si="25"/>
        <v>CK(MegaFlux)147060</v>
      </c>
      <c r="B310" s="40" t="s">
        <v>94</v>
      </c>
      <c r="C310" s="40" t="s">
        <v>1352</v>
      </c>
      <c r="D310" s="40" t="s">
        <v>888</v>
      </c>
      <c r="E310" s="40" t="str">
        <f>MID(C310,3,3)</f>
        <v>147</v>
      </c>
      <c r="F310" s="162" t="str">
        <f>MID(C310,6,3)</f>
        <v>060</v>
      </c>
      <c r="G310" s="40">
        <v>32</v>
      </c>
      <c r="J310" s="41"/>
      <c r="O310" s="162"/>
    </row>
    <row r="311" spans="1:15" ht="18.75" customHeight="1">
      <c r="A311" s="268" t="str">
        <f t="shared" si="25"/>
        <v>CK(MegaFlux)147075</v>
      </c>
      <c r="B311" s="40" t="s">
        <v>94</v>
      </c>
      <c r="C311" s="40" t="s">
        <v>1353</v>
      </c>
      <c r="D311" s="40" t="s">
        <v>888</v>
      </c>
      <c r="E311" s="40" t="str">
        <f>MID(C311,3,3)</f>
        <v>147</v>
      </c>
      <c r="F311" s="162" t="str">
        <f>MID(C311,6,3)</f>
        <v>075</v>
      </c>
      <c r="G311" s="40">
        <v>40</v>
      </c>
      <c r="J311" s="41"/>
      <c r="O311" s="162"/>
    </row>
    <row r="312" spans="1:15" ht="18.75" customHeight="1">
      <c r="A312" s="268" t="str">
        <f t="shared" si="25"/>
        <v>CK(MegaFlux)147090</v>
      </c>
      <c r="B312" s="40" t="s">
        <v>94</v>
      </c>
      <c r="C312" s="40" t="s">
        <v>1354</v>
      </c>
      <c r="D312" s="40" t="s">
        <v>888</v>
      </c>
      <c r="E312" s="40" t="str">
        <f>MID(C312,3,3)</f>
        <v>147</v>
      </c>
      <c r="F312" s="162" t="str">
        <f>MID(C312,6,3)</f>
        <v>090</v>
      </c>
      <c r="G312" s="40">
        <v>48</v>
      </c>
      <c r="J312" s="41"/>
      <c r="O312" s="162"/>
    </row>
    <row r="313" spans="1:15" ht="18.75" customHeight="1">
      <c r="A313" s="268" t="str">
        <f t="shared" si="25"/>
        <v>CK(MegaFlux)1625019</v>
      </c>
      <c r="B313" s="40" t="s">
        <v>94</v>
      </c>
      <c r="C313" s="40" t="s">
        <v>1222</v>
      </c>
      <c r="D313" s="40" t="s">
        <v>1212</v>
      </c>
      <c r="E313" s="40" t="str">
        <f t="shared" si="30"/>
        <v>1625</v>
      </c>
      <c r="F313" s="162" t="str">
        <f t="shared" si="31"/>
        <v>019</v>
      </c>
      <c r="G313" s="40">
        <v>58</v>
      </c>
      <c r="J313" s="41"/>
      <c r="O313" s="162"/>
    </row>
    <row r="314" spans="1:15" ht="18.75" customHeight="1">
      <c r="A314" s="268" t="str">
        <f aca="true" t="shared" si="32" ref="A314:A425">D314&amp;E314&amp;F314</f>
        <v>CK(MegaFlux)1625026</v>
      </c>
      <c r="B314" s="40" t="s">
        <v>94</v>
      </c>
      <c r="C314" s="40" t="s">
        <v>340</v>
      </c>
      <c r="D314" s="40" t="s">
        <v>1212</v>
      </c>
      <c r="E314" s="40" t="str">
        <f t="shared" si="30"/>
        <v>1625</v>
      </c>
      <c r="F314" s="162" t="str">
        <f t="shared" si="31"/>
        <v>026</v>
      </c>
      <c r="G314" s="40">
        <v>80</v>
      </c>
      <c r="J314" s="41"/>
      <c r="O314" s="162"/>
    </row>
    <row r="315" spans="1:15" ht="18.75" customHeight="1">
      <c r="A315" s="268" t="str">
        <f t="shared" si="32"/>
        <v>CK(MegaFlux)1625050</v>
      </c>
      <c r="B315" s="40" t="s">
        <v>94</v>
      </c>
      <c r="C315" s="40" t="s">
        <v>341</v>
      </c>
      <c r="D315" s="40" t="s">
        <v>888</v>
      </c>
      <c r="E315" s="40" t="str">
        <f t="shared" si="30"/>
        <v>1625</v>
      </c>
      <c r="F315" s="162" t="str">
        <f t="shared" si="31"/>
        <v>050</v>
      </c>
      <c r="G315" s="40">
        <v>154</v>
      </c>
      <c r="J315" s="41"/>
      <c r="O315" s="162"/>
    </row>
    <row r="316" spans="1:15" ht="18.75" customHeight="1">
      <c r="A316" s="268" t="str">
        <f t="shared" si="32"/>
        <v>CK(MegaFlux)1625060</v>
      </c>
      <c r="B316" s="40" t="s">
        <v>94</v>
      </c>
      <c r="C316" s="40" t="s">
        <v>342</v>
      </c>
      <c r="D316" s="40" t="s">
        <v>888</v>
      </c>
      <c r="E316" s="40" t="str">
        <f t="shared" si="30"/>
        <v>1625</v>
      </c>
      <c r="F316" s="162" t="str">
        <f t="shared" si="31"/>
        <v>060</v>
      </c>
      <c r="G316" s="40">
        <v>184</v>
      </c>
      <c r="J316" s="41"/>
      <c r="O316" s="162"/>
    </row>
    <row r="317" spans="1:15" ht="18.75" customHeight="1">
      <c r="A317" s="268" t="str">
        <f t="shared" si="32"/>
        <v>CK(MegaFlux)166026</v>
      </c>
      <c r="B317" s="40" t="s">
        <v>94</v>
      </c>
      <c r="C317" s="40" t="s">
        <v>343</v>
      </c>
      <c r="D317" s="40" t="s">
        <v>888</v>
      </c>
      <c r="E317" s="40" t="str">
        <f aca="true" t="shared" si="33" ref="E317:E340">MID(C317,3,3)</f>
        <v>166</v>
      </c>
      <c r="F317" s="162" t="str">
        <f>MID(C317,6,3)</f>
        <v>026</v>
      </c>
      <c r="G317" s="40">
        <v>15</v>
      </c>
      <c r="J317" s="41"/>
      <c r="O317" s="162"/>
    </row>
    <row r="318" spans="1:15" ht="18.75" customHeight="1">
      <c r="A318" s="268" t="str">
        <f t="shared" si="32"/>
        <v>CK(MegaFlux)166050</v>
      </c>
      <c r="B318" s="40" t="s">
        <v>94</v>
      </c>
      <c r="C318" s="40" t="s">
        <v>344</v>
      </c>
      <c r="D318" s="40" t="s">
        <v>1223</v>
      </c>
      <c r="E318" s="40" t="str">
        <f t="shared" si="33"/>
        <v>166</v>
      </c>
      <c r="F318" s="162" t="str">
        <f aca="true" t="shared" si="34" ref="F318:F354">MID(C318,6,3)</f>
        <v>050</v>
      </c>
      <c r="G318" s="40">
        <v>29</v>
      </c>
      <c r="J318" s="41"/>
      <c r="O318" s="162"/>
    </row>
    <row r="319" spans="1:15" ht="18.75" customHeight="1">
      <c r="A319" s="268" t="str">
        <f t="shared" si="32"/>
        <v>CK(MegaFlux)166060</v>
      </c>
      <c r="B319" s="40" t="s">
        <v>94</v>
      </c>
      <c r="C319" s="40" t="s">
        <v>345</v>
      </c>
      <c r="D319" s="40" t="s">
        <v>888</v>
      </c>
      <c r="E319" s="40" t="str">
        <f t="shared" si="33"/>
        <v>166</v>
      </c>
      <c r="F319" s="162" t="str">
        <f t="shared" si="34"/>
        <v>060</v>
      </c>
      <c r="G319" s="40">
        <v>35</v>
      </c>
      <c r="J319" s="41"/>
      <c r="O319" s="162"/>
    </row>
    <row r="320" spans="1:15" ht="18.75" customHeight="1">
      <c r="A320" s="268" t="str">
        <f t="shared" si="32"/>
        <v>CK(MegaFlux)166075</v>
      </c>
      <c r="B320" s="40" t="s">
        <v>94</v>
      </c>
      <c r="C320" s="40" t="s">
        <v>346</v>
      </c>
      <c r="D320" s="40" t="s">
        <v>1224</v>
      </c>
      <c r="E320" s="40" t="str">
        <f t="shared" si="33"/>
        <v>166</v>
      </c>
      <c r="F320" s="162" t="str">
        <f t="shared" si="34"/>
        <v>075</v>
      </c>
      <c r="G320" s="40">
        <v>43</v>
      </c>
      <c r="J320" s="41"/>
      <c r="O320" s="162"/>
    </row>
    <row r="321" spans="1:15" ht="18.75" customHeight="1">
      <c r="A321" s="268" t="str">
        <f t="shared" si="32"/>
        <v>CK(MegaFlux)166090</v>
      </c>
      <c r="B321" s="40" t="s">
        <v>94</v>
      </c>
      <c r="C321" s="40" t="s">
        <v>347</v>
      </c>
      <c r="D321" s="40" t="s">
        <v>888</v>
      </c>
      <c r="E321" s="40" t="str">
        <f t="shared" si="33"/>
        <v>166</v>
      </c>
      <c r="F321" s="162" t="str">
        <f t="shared" si="34"/>
        <v>090</v>
      </c>
      <c r="G321" s="40">
        <v>52</v>
      </c>
      <c r="J321" s="41"/>
      <c r="O321" s="162"/>
    </row>
    <row r="322" spans="1:15" ht="18.75" customHeight="1">
      <c r="A322" s="268" t="str">
        <f t="shared" si="32"/>
        <v>CK(MegaFlux)172026</v>
      </c>
      <c r="B322" s="40" t="s">
        <v>94</v>
      </c>
      <c r="C322" s="40" t="s">
        <v>348</v>
      </c>
      <c r="D322" s="40" t="s">
        <v>888</v>
      </c>
      <c r="E322" s="40" t="str">
        <f t="shared" si="33"/>
        <v>172</v>
      </c>
      <c r="F322" s="162" t="str">
        <f t="shared" si="34"/>
        <v>026</v>
      </c>
      <c r="G322" s="40">
        <v>19</v>
      </c>
      <c r="J322" s="41"/>
      <c r="O322" s="162"/>
    </row>
    <row r="323" spans="1:15" ht="18.75" customHeight="1">
      <c r="A323" s="268" t="str">
        <f t="shared" si="32"/>
        <v>CK(MegaFlux)172050</v>
      </c>
      <c r="B323" s="40" t="s">
        <v>94</v>
      </c>
      <c r="C323" s="40" t="s">
        <v>349</v>
      </c>
      <c r="D323" s="40" t="s">
        <v>888</v>
      </c>
      <c r="E323" s="40" t="str">
        <f t="shared" si="33"/>
        <v>172</v>
      </c>
      <c r="F323" s="162" t="str">
        <f t="shared" si="34"/>
        <v>050</v>
      </c>
      <c r="G323" s="40">
        <v>35</v>
      </c>
      <c r="J323" s="41"/>
      <c r="O323" s="162"/>
    </row>
    <row r="324" spans="1:15" ht="18.75" customHeight="1">
      <c r="A324" s="268" t="str">
        <f t="shared" si="32"/>
        <v>CK(MegaFlux)172060</v>
      </c>
      <c r="B324" s="40" t="s">
        <v>94</v>
      </c>
      <c r="C324" s="40" t="s">
        <v>350</v>
      </c>
      <c r="D324" s="40" t="s">
        <v>1223</v>
      </c>
      <c r="E324" s="40" t="str">
        <f t="shared" si="33"/>
        <v>172</v>
      </c>
      <c r="F324" s="162" t="str">
        <f t="shared" si="34"/>
        <v>060</v>
      </c>
      <c r="G324" s="40">
        <v>43</v>
      </c>
      <c r="J324" s="41"/>
      <c r="O324" s="162"/>
    </row>
    <row r="325" spans="1:15" ht="18.75" customHeight="1">
      <c r="A325" s="268" t="str">
        <f t="shared" si="32"/>
        <v>CK(MegaFlux)172075</v>
      </c>
      <c r="B325" s="40" t="s">
        <v>94</v>
      </c>
      <c r="C325" s="40" t="s">
        <v>351</v>
      </c>
      <c r="D325" s="40" t="s">
        <v>888</v>
      </c>
      <c r="E325" s="40" t="str">
        <f t="shared" si="33"/>
        <v>172</v>
      </c>
      <c r="F325" s="162" t="str">
        <f t="shared" si="34"/>
        <v>075</v>
      </c>
      <c r="G325" s="40">
        <v>53</v>
      </c>
      <c r="J325" s="41"/>
      <c r="O325" s="162"/>
    </row>
    <row r="326" spans="1:15" ht="18.75" customHeight="1">
      <c r="A326" s="268" t="str">
        <f t="shared" si="32"/>
        <v>CK(MegaFlux)172090</v>
      </c>
      <c r="B326" s="40" t="s">
        <v>94</v>
      </c>
      <c r="C326" s="40" t="s">
        <v>352</v>
      </c>
      <c r="D326" s="40" t="s">
        <v>1212</v>
      </c>
      <c r="E326" s="40" t="str">
        <f t="shared" si="33"/>
        <v>172</v>
      </c>
      <c r="F326" s="162" t="str">
        <f t="shared" si="34"/>
        <v>090</v>
      </c>
      <c r="G326" s="40">
        <v>64</v>
      </c>
      <c r="J326" s="41"/>
      <c r="O326" s="162"/>
    </row>
    <row r="327" spans="1:15" ht="18.75" customHeight="1">
      <c r="A327" s="268" t="str">
        <f t="shared" si="32"/>
        <v>CK(MegaFlux)203026</v>
      </c>
      <c r="B327" s="40" t="s">
        <v>94</v>
      </c>
      <c r="C327" s="40" t="s">
        <v>353</v>
      </c>
      <c r="D327" s="40" t="s">
        <v>1225</v>
      </c>
      <c r="E327" s="40" t="str">
        <f t="shared" si="33"/>
        <v>203</v>
      </c>
      <c r="F327" s="162" t="str">
        <f t="shared" si="34"/>
        <v>026</v>
      </c>
      <c r="G327" s="40">
        <v>14</v>
      </c>
      <c r="J327" s="41"/>
      <c r="O327" s="162"/>
    </row>
    <row r="328" spans="1:15" ht="18.75" customHeight="1">
      <c r="A328" s="268" t="str">
        <f t="shared" si="32"/>
        <v>CK(MegaFlux)203050</v>
      </c>
      <c r="B328" s="40" t="s">
        <v>94</v>
      </c>
      <c r="C328" s="40" t="s">
        <v>354</v>
      </c>
      <c r="D328" s="40" t="s">
        <v>888</v>
      </c>
      <c r="E328" s="40" t="str">
        <f t="shared" si="33"/>
        <v>203</v>
      </c>
      <c r="F328" s="162" t="str">
        <f t="shared" si="34"/>
        <v>050</v>
      </c>
      <c r="G328" s="40">
        <v>26</v>
      </c>
      <c r="J328" s="41"/>
      <c r="O328" s="162"/>
    </row>
    <row r="329" spans="1:15" ht="18.75" customHeight="1">
      <c r="A329" s="268" t="str">
        <f t="shared" si="32"/>
        <v>CK(MegaFlux)203060</v>
      </c>
      <c r="B329" s="40" t="s">
        <v>94</v>
      </c>
      <c r="C329" s="40" t="s">
        <v>355</v>
      </c>
      <c r="D329" s="40" t="s">
        <v>888</v>
      </c>
      <c r="E329" s="40" t="str">
        <f t="shared" si="33"/>
        <v>203</v>
      </c>
      <c r="F329" s="162" t="str">
        <f t="shared" si="34"/>
        <v>060</v>
      </c>
      <c r="G329" s="40">
        <v>32</v>
      </c>
      <c r="J329" s="41"/>
      <c r="O329" s="162"/>
    </row>
    <row r="330" spans="1:15" ht="18.75" customHeight="1">
      <c r="A330" s="268" t="str">
        <f t="shared" si="32"/>
        <v>CK(MegaFlux)203075</v>
      </c>
      <c r="B330" s="40" t="s">
        <v>94</v>
      </c>
      <c r="C330" s="40" t="s">
        <v>356</v>
      </c>
      <c r="D330" s="40" t="s">
        <v>888</v>
      </c>
      <c r="E330" s="40" t="str">
        <f t="shared" si="33"/>
        <v>203</v>
      </c>
      <c r="F330" s="162" t="str">
        <f t="shared" si="34"/>
        <v>075</v>
      </c>
      <c r="G330" s="40">
        <v>41</v>
      </c>
      <c r="J330" s="41"/>
      <c r="O330" s="162"/>
    </row>
    <row r="331" spans="1:15" ht="18.75" customHeight="1">
      <c r="A331" s="268" t="str">
        <f t="shared" si="32"/>
        <v>CK(MegaFlux)203090</v>
      </c>
      <c r="B331" s="40" t="s">
        <v>94</v>
      </c>
      <c r="C331" s="40" t="s">
        <v>357</v>
      </c>
      <c r="D331" s="40" t="s">
        <v>1226</v>
      </c>
      <c r="E331" s="40" t="str">
        <f t="shared" si="33"/>
        <v>203</v>
      </c>
      <c r="F331" s="162" t="str">
        <f t="shared" si="34"/>
        <v>090</v>
      </c>
      <c r="G331" s="40">
        <v>49</v>
      </c>
      <c r="J331" s="41"/>
      <c r="O331" s="162"/>
    </row>
    <row r="332" spans="1:15" ht="18.75" customHeight="1">
      <c r="A332" s="268" t="str">
        <f t="shared" si="32"/>
        <v>CK(MegaFlux)229026</v>
      </c>
      <c r="B332" s="40" t="s">
        <v>94</v>
      </c>
      <c r="C332" s="40" t="s">
        <v>358</v>
      </c>
      <c r="D332" s="40" t="s">
        <v>1212</v>
      </c>
      <c r="E332" s="40" t="str">
        <f t="shared" si="33"/>
        <v>229</v>
      </c>
      <c r="F332" s="162" t="str">
        <f t="shared" si="34"/>
        <v>026</v>
      </c>
      <c r="G332" s="40">
        <v>19</v>
      </c>
      <c r="J332" s="41"/>
      <c r="O332" s="162"/>
    </row>
    <row r="333" spans="1:15" ht="18.75" customHeight="1">
      <c r="A333" s="268" t="str">
        <f t="shared" si="32"/>
        <v>CK(MegaFlux)229050</v>
      </c>
      <c r="B333" s="40" t="s">
        <v>94</v>
      </c>
      <c r="C333" s="40" t="s">
        <v>359</v>
      </c>
      <c r="D333" s="40" t="s">
        <v>888</v>
      </c>
      <c r="E333" s="40" t="str">
        <f t="shared" si="33"/>
        <v>229</v>
      </c>
      <c r="F333" s="162" t="str">
        <f t="shared" si="34"/>
        <v>050</v>
      </c>
      <c r="G333" s="40">
        <v>35</v>
      </c>
      <c r="J333" s="41"/>
      <c r="O333" s="162"/>
    </row>
    <row r="334" spans="1:15" ht="18.75" customHeight="1">
      <c r="A334" s="268" t="str">
        <f t="shared" si="32"/>
        <v>CK(MegaFlux)229060</v>
      </c>
      <c r="B334" s="40" t="s">
        <v>94</v>
      </c>
      <c r="C334" s="40" t="s">
        <v>360</v>
      </c>
      <c r="D334" s="40" t="s">
        <v>888</v>
      </c>
      <c r="E334" s="40" t="str">
        <f t="shared" si="33"/>
        <v>229</v>
      </c>
      <c r="F334" s="162" t="str">
        <f t="shared" si="34"/>
        <v>060</v>
      </c>
      <c r="G334" s="40">
        <v>43</v>
      </c>
      <c r="J334" s="41"/>
      <c r="O334" s="162"/>
    </row>
    <row r="335" spans="1:15" ht="18.75" customHeight="1">
      <c r="A335" s="268" t="str">
        <f t="shared" si="32"/>
        <v>CK(MegaFlux)229075</v>
      </c>
      <c r="B335" s="40" t="s">
        <v>94</v>
      </c>
      <c r="C335" s="40" t="s">
        <v>361</v>
      </c>
      <c r="D335" s="40" t="s">
        <v>888</v>
      </c>
      <c r="E335" s="40" t="str">
        <f t="shared" si="33"/>
        <v>229</v>
      </c>
      <c r="F335" s="162" t="str">
        <f t="shared" si="34"/>
        <v>075</v>
      </c>
      <c r="G335" s="40">
        <v>54</v>
      </c>
      <c r="J335" s="41"/>
      <c r="O335" s="162"/>
    </row>
    <row r="336" spans="1:15" ht="18.75" customHeight="1">
      <c r="A336" s="268" t="str">
        <f t="shared" si="32"/>
        <v>CK(MegaFlux)229090</v>
      </c>
      <c r="B336" s="40" t="s">
        <v>94</v>
      </c>
      <c r="C336" s="40" t="s">
        <v>362</v>
      </c>
      <c r="D336" s="40" t="s">
        <v>888</v>
      </c>
      <c r="E336" s="40" t="str">
        <f t="shared" si="33"/>
        <v>229</v>
      </c>
      <c r="F336" s="162" t="str">
        <f t="shared" si="34"/>
        <v>090</v>
      </c>
      <c r="G336" s="40">
        <v>65</v>
      </c>
      <c r="J336" s="41"/>
      <c r="O336" s="162"/>
    </row>
    <row r="337" spans="1:15" ht="18.75" customHeight="1">
      <c r="A337" s="268" t="str">
        <f>D337&amp;E337&amp;F337</f>
        <v>CK(MegaFlux)234019</v>
      </c>
      <c r="B337" s="40" t="s">
        <v>94</v>
      </c>
      <c r="C337" s="40" t="s">
        <v>1259</v>
      </c>
      <c r="D337" s="40" t="s">
        <v>1223</v>
      </c>
      <c r="E337" s="40" t="str">
        <f>MID(C337,3,3)</f>
        <v>234</v>
      </c>
      <c r="F337" s="162" t="str">
        <f>MID(C337,6,3)</f>
        <v>019</v>
      </c>
      <c r="G337" s="40">
        <v>16</v>
      </c>
      <c r="J337" s="41"/>
      <c r="O337" s="162"/>
    </row>
    <row r="338" spans="1:15" ht="18.75" customHeight="1">
      <c r="A338" s="268" t="str">
        <f t="shared" si="32"/>
        <v>CK(MegaFlux)234026</v>
      </c>
      <c r="B338" s="40" t="s">
        <v>94</v>
      </c>
      <c r="C338" s="40" t="s">
        <v>363</v>
      </c>
      <c r="D338" s="40" t="s">
        <v>1223</v>
      </c>
      <c r="E338" s="40" t="str">
        <f t="shared" si="33"/>
        <v>234</v>
      </c>
      <c r="F338" s="162" t="str">
        <f t="shared" si="34"/>
        <v>026</v>
      </c>
      <c r="G338" s="40">
        <v>22</v>
      </c>
      <c r="J338" s="41"/>
      <c r="O338" s="162"/>
    </row>
    <row r="339" spans="1:15" ht="18.75" customHeight="1">
      <c r="A339" s="268" t="str">
        <f t="shared" si="32"/>
        <v>CK(MegaFlux)234050</v>
      </c>
      <c r="B339" s="40" t="s">
        <v>94</v>
      </c>
      <c r="C339" s="40" t="s">
        <v>364</v>
      </c>
      <c r="D339" s="40" t="s">
        <v>1212</v>
      </c>
      <c r="E339" s="40" t="str">
        <f t="shared" si="33"/>
        <v>234</v>
      </c>
      <c r="F339" s="162" t="str">
        <f t="shared" si="34"/>
        <v>050</v>
      </c>
      <c r="G339" s="40">
        <v>42</v>
      </c>
      <c r="J339" s="41"/>
      <c r="O339" s="162"/>
    </row>
    <row r="340" spans="1:15" ht="18.75" customHeight="1">
      <c r="A340" s="268" t="str">
        <f t="shared" si="32"/>
        <v>CK(MegaFlux)234060</v>
      </c>
      <c r="B340" s="40" t="s">
        <v>94</v>
      </c>
      <c r="C340" s="40" t="s">
        <v>365</v>
      </c>
      <c r="D340" s="40" t="s">
        <v>888</v>
      </c>
      <c r="E340" s="40" t="str">
        <f t="shared" si="33"/>
        <v>234</v>
      </c>
      <c r="F340" s="162" t="str">
        <f t="shared" si="34"/>
        <v>060</v>
      </c>
      <c r="G340" s="40">
        <v>51</v>
      </c>
      <c r="J340" s="41"/>
      <c r="O340" s="162"/>
    </row>
    <row r="341" spans="1:15" ht="18.75" customHeight="1">
      <c r="A341" s="268" t="str">
        <f t="shared" si="32"/>
        <v>CK(MegaFlux)234E14060</v>
      </c>
      <c r="B341" s="40" t="s">
        <v>94</v>
      </c>
      <c r="C341" s="40" t="s">
        <v>1227</v>
      </c>
      <c r="D341" s="40" t="s">
        <v>888</v>
      </c>
      <c r="E341" s="40" t="str">
        <f>MID(C341,3,3)&amp;MID(C341,9,10)</f>
        <v>234E14</v>
      </c>
      <c r="F341" s="162" t="str">
        <f t="shared" si="34"/>
        <v>060</v>
      </c>
      <c r="G341" s="40">
        <v>80</v>
      </c>
      <c r="J341" s="41"/>
      <c r="O341" s="162"/>
    </row>
    <row r="342" spans="1:15" ht="18.75" customHeight="1">
      <c r="A342" s="268" t="str">
        <f t="shared" si="32"/>
        <v>CK(MegaFlux)234075</v>
      </c>
      <c r="B342" s="40" t="s">
        <v>94</v>
      </c>
      <c r="C342" s="40" t="s">
        <v>366</v>
      </c>
      <c r="D342" s="40" t="s">
        <v>888</v>
      </c>
      <c r="E342" s="40" t="str">
        <f aca="true" t="shared" si="35" ref="E342:E352">MID(C342,3,3)</f>
        <v>234</v>
      </c>
      <c r="F342" s="162" t="str">
        <f t="shared" si="34"/>
        <v>075</v>
      </c>
      <c r="G342" s="40">
        <v>63</v>
      </c>
      <c r="J342" s="41"/>
      <c r="O342" s="162"/>
    </row>
    <row r="343" spans="1:15" ht="18.75" customHeight="1">
      <c r="A343" s="268" t="str">
        <f t="shared" si="32"/>
        <v>CK(MegaFlux)234090</v>
      </c>
      <c r="B343" s="40" t="s">
        <v>94</v>
      </c>
      <c r="C343" s="40" t="s">
        <v>367</v>
      </c>
      <c r="D343" s="40" t="s">
        <v>1223</v>
      </c>
      <c r="E343" s="40" t="str">
        <f t="shared" si="35"/>
        <v>234</v>
      </c>
      <c r="F343" s="162" t="str">
        <f t="shared" si="34"/>
        <v>090</v>
      </c>
      <c r="G343" s="40">
        <v>76</v>
      </c>
      <c r="J343" s="41"/>
      <c r="O343" s="162"/>
    </row>
    <row r="344" spans="1:15" ht="18.75" customHeight="1">
      <c r="A344" s="268" t="str">
        <f aca="true" t="shared" si="36" ref="A344:A350">D344&amp;E344&amp;F344</f>
        <v>CK(MegaFlux)252019</v>
      </c>
      <c r="B344" s="40" t="s">
        <v>94</v>
      </c>
      <c r="C344" s="40" t="s">
        <v>1355</v>
      </c>
      <c r="D344" s="40" t="s">
        <v>888</v>
      </c>
      <c r="E344" s="40" t="str">
        <f t="shared" si="35"/>
        <v>252</v>
      </c>
      <c r="F344" s="162" t="str">
        <f aca="true" t="shared" si="37" ref="F344:F350">MID(C344,6,3)</f>
        <v>019</v>
      </c>
      <c r="G344" s="40">
        <v>20</v>
      </c>
      <c r="J344" s="41"/>
      <c r="O344" s="162"/>
    </row>
    <row r="345" spans="1:15" ht="18.75" customHeight="1">
      <c r="A345" s="268" t="str">
        <f t="shared" si="36"/>
        <v>CK(MegaFlux)252026</v>
      </c>
      <c r="B345" s="40" t="s">
        <v>94</v>
      </c>
      <c r="C345" s="40" t="s">
        <v>1356</v>
      </c>
      <c r="D345" s="40" t="s">
        <v>888</v>
      </c>
      <c r="E345" s="40" t="str">
        <f t="shared" si="35"/>
        <v>252</v>
      </c>
      <c r="F345" s="162" t="str">
        <f t="shared" si="37"/>
        <v>026</v>
      </c>
      <c r="G345" s="40">
        <v>27</v>
      </c>
      <c r="J345" s="41"/>
      <c r="O345" s="162"/>
    </row>
    <row r="346" spans="1:15" ht="18.75" customHeight="1">
      <c r="A346" s="268" t="str">
        <f t="shared" si="36"/>
        <v>CK(MegaFlux)252050</v>
      </c>
      <c r="B346" s="40" t="s">
        <v>94</v>
      </c>
      <c r="C346" s="40" t="s">
        <v>1357</v>
      </c>
      <c r="D346" s="40" t="s">
        <v>888</v>
      </c>
      <c r="E346" s="40" t="str">
        <f t="shared" si="35"/>
        <v>252</v>
      </c>
      <c r="F346" s="162" t="str">
        <f t="shared" si="37"/>
        <v>050</v>
      </c>
      <c r="G346" s="40">
        <v>52</v>
      </c>
      <c r="J346" s="41"/>
      <c r="O346" s="162"/>
    </row>
    <row r="347" spans="1:15" ht="18.75" customHeight="1">
      <c r="A347" s="268" t="str">
        <f t="shared" si="36"/>
        <v>CK(MegaFlux)252060</v>
      </c>
      <c r="B347" s="40" t="s">
        <v>94</v>
      </c>
      <c r="C347" s="40" t="s">
        <v>1358</v>
      </c>
      <c r="D347" s="40" t="s">
        <v>888</v>
      </c>
      <c r="E347" s="40" t="str">
        <f t="shared" si="35"/>
        <v>252</v>
      </c>
      <c r="F347" s="162" t="str">
        <f t="shared" si="37"/>
        <v>060</v>
      </c>
      <c r="G347" s="40">
        <v>62</v>
      </c>
      <c r="J347" s="41"/>
      <c r="O347" s="162"/>
    </row>
    <row r="348" spans="1:15" ht="18.75" customHeight="1">
      <c r="A348" s="268" t="str">
        <f t="shared" si="36"/>
        <v>CK(MegaFlux)252075</v>
      </c>
      <c r="B348" s="40" t="s">
        <v>94</v>
      </c>
      <c r="C348" s="40" t="s">
        <v>1359</v>
      </c>
      <c r="D348" s="40" t="s">
        <v>888</v>
      </c>
      <c r="E348" s="40" t="str">
        <f t="shared" si="35"/>
        <v>252</v>
      </c>
      <c r="F348" s="162" t="str">
        <f t="shared" si="37"/>
        <v>075</v>
      </c>
      <c r="G348" s="40">
        <v>78</v>
      </c>
      <c r="J348" s="41"/>
      <c r="O348" s="162"/>
    </row>
    <row r="349" spans="1:15" ht="18.75" customHeight="1">
      <c r="A349" s="268" t="str">
        <f t="shared" si="36"/>
        <v>CK(MegaFlux)252090</v>
      </c>
      <c r="B349" s="40" t="s">
        <v>94</v>
      </c>
      <c r="C349" s="40" t="s">
        <v>1360</v>
      </c>
      <c r="D349" s="40" t="s">
        <v>888</v>
      </c>
      <c r="E349" s="40" t="str">
        <f t="shared" si="35"/>
        <v>252</v>
      </c>
      <c r="F349" s="162" t="str">
        <f t="shared" si="37"/>
        <v>090</v>
      </c>
      <c r="G349" s="40">
        <v>93</v>
      </c>
      <c r="J349" s="41"/>
      <c r="O349" s="162"/>
    </row>
    <row r="350" spans="1:15" ht="18.75" customHeight="1">
      <c r="A350" s="268" t="str">
        <f t="shared" si="36"/>
        <v>CK(MegaFlux)270019</v>
      </c>
      <c r="B350" s="40" t="s">
        <v>94</v>
      </c>
      <c r="C350" s="40" t="s">
        <v>1260</v>
      </c>
      <c r="D350" s="40" t="s">
        <v>888</v>
      </c>
      <c r="E350" s="40" t="str">
        <f t="shared" si="35"/>
        <v>270</v>
      </c>
      <c r="F350" s="162" t="str">
        <f t="shared" si="37"/>
        <v>019</v>
      </c>
      <c r="G350" s="40">
        <v>23</v>
      </c>
      <c r="J350" s="41"/>
      <c r="O350" s="162"/>
    </row>
    <row r="351" spans="1:15" ht="18.75" customHeight="1">
      <c r="A351" s="268" t="str">
        <f t="shared" si="32"/>
        <v>CK(MegaFlux)270026</v>
      </c>
      <c r="B351" s="40" t="s">
        <v>94</v>
      </c>
      <c r="C351" s="40" t="s">
        <v>368</v>
      </c>
      <c r="D351" s="40" t="s">
        <v>888</v>
      </c>
      <c r="E351" s="40" t="str">
        <f t="shared" si="35"/>
        <v>270</v>
      </c>
      <c r="F351" s="162" t="str">
        <f t="shared" si="34"/>
        <v>026</v>
      </c>
      <c r="G351" s="40">
        <v>32</v>
      </c>
      <c r="J351" s="41"/>
      <c r="O351" s="162"/>
    </row>
    <row r="352" spans="1:15" ht="18.75" customHeight="1">
      <c r="A352" s="268" t="str">
        <f t="shared" si="32"/>
        <v>CK(MegaFlux)270050</v>
      </c>
      <c r="B352" s="40" t="s">
        <v>94</v>
      </c>
      <c r="C352" s="40" t="s">
        <v>369</v>
      </c>
      <c r="D352" s="40" t="s">
        <v>1224</v>
      </c>
      <c r="E352" s="40" t="str">
        <f t="shared" si="35"/>
        <v>270</v>
      </c>
      <c r="F352" s="162" t="str">
        <f t="shared" si="34"/>
        <v>050</v>
      </c>
      <c r="G352" s="40">
        <v>62</v>
      </c>
      <c r="J352" s="41"/>
      <c r="O352" s="162"/>
    </row>
    <row r="353" spans="1:15" ht="18.75" customHeight="1">
      <c r="A353" s="268" t="str">
        <f t="shared" si="32"/>
        <v>CK(MegaFlux)270E14050</v>
      </c>
      <c r="B353" s="40" t="s">
        <v>94</v>
      </c>
      <c r="C353" s="40" t="s">
        <v>370</v>
      </c>
      <c r="D353" s="40" t="s">
        <v>1224</v>
      </c>
      <c r="E353" s="40" t="str">
        <f>MID(C353,3,3)&amp;MID(C353,9,10)</f>
        <v>270E14</v>
      </c>
      <c r="F353" s="162" t="str">
        <f t="shared" si="34"/>
        <v>050</v>
      </c>
      <c r="G353" s="40">
        <v>77</v>
      </c>
      <c r="J353" s="41"/>
      <c r="O353" s="162"/>
    </row>
    <row r="354" spans="1:15" ht="18.75" customHeight="1">
      <c r="A354" s="268" t="str">
        <f t="shared" si="32"/>
        <v>CK(MegaFlux)270060</v>
      </c>
      <c r="B354" s="40" t="s">
        <v>94</v>
      </c>
      <c r="C354" s="40" t="s">
        <v>371</v>
      </c>
      <c r="D354" s="40" t="s">
        <v>1224</v>
      </c>
      <c r="E354" s="40" t="str">
        <f>MID(C354,3,3)</f>
        <v>270</v>
      </c>
      <c r="F354" s="162" t="str">
        <f t="shared" si="34"/>
        <v>060</v>
      </c>
      <c r="G354" s="40">
        <v>75</v>
      </c>
      <c r="J354" s="41"/>
      <c r="O354" s="162"/>
    </row>
    <row r="355" spans="1:15" ht="18.75" customHeight="1">
      <c r="A355" s="268" t="str">
        <f t="shared" si="32"/>
        <v>CK(MegaFlux)270E14060</v>
      </c>
      <c r="B355" s="40" t="s">
        <v>94</v>
      </c>
      <c r="C355" s="40" t="s">
        <v>372</v>
      </c>
      <c r="D355" s="40" t="s">
        <v>1224</v>
      </c>
      <c r="E355" s="40" t="str">
        <f>MID(C355,3,3)&amp;MID(C355,9,10)</f>
        <v>270E14</v>
      </c>
      <c r="F355" s="162" t="str">
        <f>MID(C355,6,3)</f>
        <v>060</v>
      </c>
      <c r="G355" s="40">
        <v>94</v>
      </c>
      <c r="J355" s="41"/>
      <c r="O355" s="162"/>
    </row>
    <row r="356" spans="1:15" ht="18.75" customHeight="1">
      <c r="A356" s="268" t="str">
        <f t="shared" si="32"/>
        <v>CK(MegaFlux)270E18060</v>
      </c>
      <c r="B356" s="40" t="s">
        <v>94</v>
      </c>
      <c r="C356" s="40" t="s">
        <v>373</v>
      </c>
      <c r="D356" s="40" t="s">
        <v>1224</v>
      </c>
      <c r="E356" s="40" t="str">
        <f>MID(C356,3,3)&amp;MID(C356,9,10)</f>
        <v>270E18</v>
      </c>
      <c r="F356" s="162" t="str">
        <f aca="true" t="shared" si="38" ref="F356:F372">MID(C356,6,3)</f>
        <v>060</v>
      </c>
      <c r="G356" s="40">
        <v>120</v>
      </c>
      <c r="J356" s="41"/>
      <c r="O356" s="162"/>
    </row>
    <row r="357" spans="1:15" ht="18.75" customHeight="1">
      <c r="A357" s="268" t="str">
        <f t="shared" si="32"/>
        <v>CK(MegaFlux)270075</v>
      </c>
      <c r="B357" s="40" t="s">
        <v>94</v>
      </c>
      <c r="C357" s="40" t="s">
        <v>374</v>
      </c>
      <c r="D357" s="40" t="s">
        <v>1224</v>
      </c>
      <c r="E357" s="40" t="str">
        <f>MID(C357,3,3)</f>
        <v>270</v>
      </c>
      <c r="F357" s="162" t="str">
        <f t="shared" si="38"/>
        <v>075</v>
      </c>
      <c r="G357" s="40">
        <v>94</v>
      </c>
      <c r="J357" s="41"/>
      <c r="O357" s="162"/>
    </row>
    <row r="358" spans="1:15" ht="18.75" customHeight="1">
      <c r="A358" s="268" t="str">
        <f t="shared" si="32"/>
        <v>CK(MegaFlux)270E18075</v>
      </c>
      <c r="B358" s="40" t="s">
        <v>94</v>
      </c>
      <c r="C358" s="40" t="s">
        <v>375</v>
      </c>
      <c r="D358" s="40" t="s">
        <v>1224</v>
      </c>
      <c r="E358" s="40" t="str">
        <f>MID(C358,3,3)&amp;MID(C358,9,10)</f>
        <v>270E18</v>
      </c>
      <c r="F358" s="162" t="str">
        <f t="shared" si="38"/>
        <v>075</v>
      </c>
      <c r="G358" s="40">
        <v>151</v>
      </c>
      <c r="J358" s="41"/>
      <c r="O358" s="162"/>
    </row>
    <row r="359" spans="1:15" ht="18.75" customHeight="1">
      <c r="A359" s="268" t="str">
        <f t="shared" si="32"/>
        <v>CK(MegaFlux)270090</v>
      </c>
      <c r="B359" s="40" t="s">
        <v>94</v>
      </c>
      <c r="C359" s="40" t="s">
        <v>376</v>
      </c>
      <c r="D359" s="40" t="s">
        <v>1224</v>
      </c>
      <c r="E359" s="40" t="str">
        <f aca="true" t="shared" si="39" ref="E359:E368">MID(C359,3,3)</f>
        <v>270</v>
      </c>
      <c r="F359" s="162" t="str">
        <f t="shared" si="38"/>
        <v>090</v>
      </c>
      <c r="G359" s="40">
        <v>113</v>
      </c>
      <c r="J359" s="41"/>
      <c r="O359" s="162"/>
    </row>
    <row r="360" spans="1:15" ht="18.75" customHeight="1">
      <c r="A360" s="268" t="str">
        <f aca="true" t="shared" si="40" ref="A360:A366">D360&amp;E360&amp;F360</f>
        <v>CK(MegaFlux)300019</v>
      </c>
      <c r="B360" s="40" t="s">
        <v>94</v>
      </c>
      <c r="C360" s="40" t="s">
        <v>1361</v>
      </c>
      <c r="D360" s="40" t="s">
        <v>888</v>
      </c>
      <c r="E360" s="40" t="str">
        <f t="shared" si="39"/>
        <v>300</v>
      </c>
      <c r="F360" s="162" t="str">
        <f aca="true" t="shared" si="41" ref="F360:F366">MID(C360,6,3)</f>
        <v>019</v>
      </c>
      <c r="G360" s="40">
        <v>21</v>
      </c>
      <c r="J360" s="41"/>
      <c r="O360" s="162"/>
    </row>
    <row r="361" spans="1:15" ht="18.75" customHeight="1">
      <c r="A361" s="268" t="str">
        <f t="shared" si="40"/>
        <v>CK(MegaFlux)300026</v>
      </c>
      <c r="B361" s="40" t="s">
        <v>94</v>
      </c>
      <c r="C361" s="40" t="s">
        <v>1362</v>
      </c>
      <c r="D361" s="40" t="s">
        <v>888</v>
      </c>
      <c r="E361" s="40" t="str">
        <f t="shared" si="39"/>
        <v>300</v>
      </c>
      <c r="F361" s="162" t="str">
        <f t="shared" si="41"/>
        <v>026</v>
      </c>
      <c r="G361" s="40">
        <v>29</v>
      </c>
      <c r="J361" s="41"/>
      <c r="O361" s="162"/>
    </row>
    <row r="362" spans="1:15" ht="18.75" customHeight="1">
      <c r="A362" s="268" t="str">
        <f t="shared" si="40"/>
        <v>CK(MegaFlux)300050</v>
      </c>
      <c r="B362" s="40" t="s">
        <v>94</v>
      </c>
      <c r="C362" s="40" t="s">
        <v>1363</v>
      </c>
      <c r="D362" s="40" t="s">
        <v>888</v>
      </c>
      <c r="E362" s="40" t="str">
        <f t="shared" si="39"/>
        <v>300</v>
      </c>
      <c r="F362" s="162" t="str">
        <f t="shared" si="41"/>
        <v>050</v>
      </c>
      <c r="G362" s="40">
        <v>56</v>
      </c>
      <c r="J362" s="41"/>
      <c r="O362" s="162"/>
    </row>
    <row r="363" spans="1:15" ht="18.75" customHeight="1">
      <c r="A363" s="268" t="str">
        <f t="shared" si="40"/>
        <v>CK(MegaFlux)300060</v>
      </c>
      <c r="B363" s="40" t="s">
        <v>94</v>
      </c>
      <c r="C363" s="40" t="s">
        <v>1364</v>
      </c>
      <c r="D363" s="40" t="s">
        <v>888</v>
      </c>
      <c r="E363" s="40" t="str">
        <f t="shared" si="39"/>
        <v>300</v>
      </c>
      <c r="F363" s="162" t="str">
        <f t="shared" si="41"/>
        <v>060</v>
      </c>
      <c r="G363" s="40">
        <v>68</v>
      </c>
      <c r="J363" s="41"/>
      <c r="O363" s="162"/>
    </row>
    <row r="364" spans="1:15" ht="18.75" customHeight="1">
      <c r="A364" s="268" t="str">
        <f t="shared" si="40"/>
        <v>CK(MegaFlux)300075</v>
      </c>
      <c r="B364" s="40" t="s">
        <v>94</v>
      </c>
      <c r="C364" s="40" t="s">
        <v>1365</v>
      </c>
      <c r="D364" s="40" t="s">
        <v>888</v>
      </c>
      <c r="E364" s="40" t="str">
        <f t="shared" si="39"/>
        <v>300</v>
      </c>
      <c r="F364" s="162" t="str">
        <f t="shared" si="41"/>
        <v>075</v>
      </c>
      <c r="G364" s="40">
        <v>85</v>
      </c>
      <c r="J364" s="41"/>
      <c r="O364" s="162"/>
    </row>
    <row r="365" spans="1:15" ht="18.75" customHeight="1">
      <c r="A365" s="268" t="str">
        <f t="shared" si="40"/>
        <v>CK(MegaFlux)300090</v>
      </c>
      <c r="B365" s="40" t="s">
        <v>94</v>
      </c>
      <c r="C365" s="40" t="s">
        <v>1366</v>
      </c>
      <c r="D365" s="40" t="s">
        <v>888</v>
      </c>
      <c r="E365" s="40" t="str">
        <f t="shared" si="39"/>
        <v>300</v>
      </c>
      <c r="F365" s="162" t="str">
        <f t="shared" si="41"/>
        <v>090</v>
      </c>
      <c r="G365" s="40">
        <v>102</v>
      </c>
      <c r="J365" s="41"/>
      <c r="O365" s="162"/>
    </row>
    <row r="366" spans="1:15" ht="18.75" customHeight="1">
      <c r="A366" s="268" t="str">
        <f t="shared" si="40"/>
        <v>CK(MegaFlux)330019</v>
      </c>
      <c r="B366" s="40" t="s">
        <v>94</v>
      </c>
      <c r="C366" s="40" t="s">
        <v>1261</v>
      </c>
      <c r="D366" s="40" t="s">
        <v>1224</v>
      </c>
      <c r="E366" s="40" t="str">
        <f t="shared" si="39"/>
        <v>330</v>
      </c>
      <c r="F366" s="162" t="str">
        <f t="shared" si="41"/>
        <v>019</v>
      </c>
      <c r="G366" s="40">
        <v>20</v>
      </c>
      <c r="J366" s="41"/>
      <c r="O366" s="162"/>
    </row>
    <row r="367" spans="1:15" ht="18.75" customHeight="1">
      <c r="A367" s="268" t="str">
        <f t="shared" si="32"/>
        <v>CK(MegaFlux)330026</v>
      </c>
      <c r="B367" s="40" t="s">
        <v>94</v>
      </c>
      <c r="C367" s="40" t="s">
        <v>377</v>
      </c>
      <c r="D367" s="40" t="s">
        <v>1224</v>
      </c>
      <c r="E367" s="40" t="str">
        <f t="shared" si="39"/>
        <v>330</v>
      </c>
      <c r="F367" s="162" t="str">
        <f t="shared" si="38"/>
        <v>026</v>
      </c>
      <c r="G367" s="40">
        <v>28</v>
      </c>
      <c r="J367" s="41"/>
      <c r="O367" s="162"/>
    </row>
    <row r="368" spans="1:15" ht="18.75" customHeight="1">
      <c r="A368" s="268" t="str">
        <f t="shared" si="32"/>
        <v>CK(MegaFlux)330050</v>
      </c>
      <c r="B368" s="40" t="s">
        <v>94</v>
      </c>
      <c r="C368" s="40" t="s">
        <v>378</v>
      </c>
      <c r="D368" s="40" t="s">
        <v>1224</v>
      </c>
      <c r="E368" s="40" t="str">
        <f t="shared" si="39"/>
        <v>330</v>
      </c>
      <c r="F368" s="162" t="str">
        <f t="shared" si="38"/>
        <v>050</v>
      </c>
      <c r="G368" s="40">
        <v>50</v>
      </c>
      <c r="J368" s="41"/>
      <c r="O368" s="162"/>
    </row>
    <row r="369" spans="1:15" ht="18.75" customHeight="1">
      <c r="A369" s="268" t="str">
        <f t="shared" si="32"/>
        <v>CK(MegaFlux)330E14050</v>
      </c>
      <c r="B369" s="40" t="s">
        <v>94</v>
      </c>
      <c r="C369" s="40" t="s">
        <v>379</v>
      </c>
      <c r="D369" s="40" t="s">
        <v>1224</v>
      </c>
      <c r="E369" s="40" t="str">
        <f>MID(C369,3,3)&amp;MID(C369,9,10)</f>
        <v>330E14</v>
      </c>
      <c r="F369" s="162" t="str">
        <f t="shared" si="38"/>
        <v>050</v>
      </c>
      <c r="G369" s="40">
        <v>65</v>
      </c>
      <c r="J369" s="41"/>
      <c r="O369" s="162"/>
    </row>
    <row r="370" spans="1:15" ht="18.75" customHeight="1">
      <c r="A370" s="268" t="str">
        <f t="shared" si="32"/>
        <v>CK(MegaFlux)330060</v>
      </c>
      <c r="B370" s="40" t="s">
        <v>94</v>
      </c>
      <c r="C370" s="40" t="s">
        <v>380</v>
      </c>
      <c r="D370" s="40" t="s">
        <v>1224</v>
      </c>
      <c r="E370" s="40" t="str">
        <f>MID(C370,3,3)</f>
        <v>330</v>
      </c>
      <c r="F370" s="162" t="str">
        <f t="shared" si="38"/>
        <v>060</v>
      </c>
      <c r="G370" s="40">
        <v>61</v>
      </c>
      <c r="J370" s="41"/>
      <c r="O370" s="162"/>
    </row>
    <row r="371" spans="1:15" ht="18.75" customHeight="1">
      <c r="A371" s="268" t="str">
        <f t="shared" si="32"/>
        <v>CK(MegaFlux)330E14060</v>
      </c>
      <c r="B371" s="40" t="s">
        <v>94</v>
      </c>
      <c r="C371" s="40" t="s">
        <v>381</v>
      </c>
      <c r="D371" s="40" t="s">
        <v>1224</v>
      </c>
      <c r="E371" s="40" t="str">
        <f>MID(C371,3,3)&amp;MID(C371,9,10)</f>
        <v>330E14</v>
      </c>
      <c r="F371" s="162" t="str">
        <f t="shared" si="38"/>
        <v>060</v>
      </c>
      <c r="G371" s="40">
        <v>80</v>
      </c>
      <c r="J371" s="41"/>
      <c r="O371" s="162"/>
    </row>
    <row r="372" spans="1:15" ht="18.75" customHeight="1">
      <c r="A372" s="268" t="str">
        <f t="shared" si="32"/>
        <v>CK(MegaFlux)330075</v>
      </c>
      <c r="B372" s="40" t="s">
        <v>94</v>
      </c>
      <c r="C372" s="40" t="s">
        <v>382</v>
      </c>
      <c r="D372" s="40" t="s">
        <v>1224</v>
      </c>
      <c r="E372" s="40" t="str">
        <f aca="true" t="shared" si="42" ref="E372:E382">MID(C372,3,3)</f>
        <v>330</v>
      </c>
      <c r="F372" s="162" t="str">
        <f t="shared" si="38"/>
        <v>075</v>
      </c>
      <c r="G372" s="40">
        <v>76</v>
      </c>
      <c r="J372" s="41"/>
      <c r="O372" s="162"/>
    </row>
    <row r="373" spans="1:15" ht="18.75" customHeight="1">
      <c r="A373" s="268" t="str">
        <f t="shared" si="32"/>
        <v>CK(MegaFlux)330090</v>
      </c>
      <c r="B373" s="40" t="s">
        <v>94</v>
      </c>
      <c r="C373" s="40" t="s">
        <v>383</v>
      </c>
      <c r="D373" s="40" t="s">
        <v>1224</v>
      </c>
      <c r="E373" s="40" t="str">
        <f t="shared" si="42"/>
        <v>330</v>
      </c>
      <c r="F373" s="162" t="str">
        <f>MID(C373,6,3)</f>
        <v>090</v>
      </c>
      <c r="G373" s="40">
        <v>91</v>
      </c>
      <c r="J373" s="41"/>
      <c r="O373" s="162"/>
    </row>
    <row r="374" spans="1:15" ht="18.75" customHeight="1">
      <c r="A374" s="268" t="str">
        <f>D374&amp;E374&amp;F374</f>
        <v>CK(MegaFlux)343019</v>
      </c>
      <c r="B374" s="40" t="s">
        <v>94</v>
      </c>
      <c r="C374" s="40" t="s">
        <v>1262</v>
      </c>
      <c r="D374" s="40" t="s">
        <v>1224</v>
      </c>
      <c r="E374" s="40" t="str">
        <f>MID(C374,3,3)</f>
        <v>343</v>
      </c>
      <c r="F374" s="162" t="str">
        <f>MID(C374,6,3)</f>
        <v>019</v>
      </c>
      <c r="G374" s="40">
        <v>12</v>
      </c>
      <c r="J374" s="41"/>
      <c r="O374" s="162"/>
    </row>
    <row r="375" spans="1:15" ht="18.75" customHeight="1">
      <c r="A375" s="268" t="str">
        <f t="shared" si="32"/>
        <v>CK(MegaFlux)343026</v>
      </c>
      <c r="B375" s="40" t="s">
        <v>94</v>
      </c>
      <c r="C375" s="40" t="s">
        <v>384</v>
      </c>
      <c r="D375" s="40" t="s">
        <v>1224</v>
      </c>
      <c r="E375" s="40" t="str">
        <f t="shared" si="42"/>
        <v>343</v>
      </c>
      <c r="F375" s="162" t="str">
        <f aca="true" t="shared" si="43" ref="F375:F394">MID(C375,6,3)</f>
        <v>026</v>
      </c>
      <c r="G375" s="40">
        <v>16</v>
      </c>
      <c r="J375" s="41"/>
      <c r="O375" s="162"/>
    </row>
    <row r="376" spans="1:15" ht="18.75" customHeight="1">
      <c r="A376" s="268" t="str">
        <f t="shared" si="32"/>
        <v>CK(MegaFlux)343050</v>
      </c>
      <c r="B376" s="40" t="s">
        <v>94</v>
      </c>
      <c r="C376" s="40" t="s">
        <v>385</v>
      </c>
      <c r="D376" s="40" t="s">
        <v>1224</v>
      </c>
      <c r="E376" s="40" t="str">
        <f t="shared" si="42"/>
        <v>343</v>
      </c>
      <c r="F376" s="162" t="str">
        <f t="shared" si="43"/>
        <v>050</v>
      </c>
      <c r="G376" s="40">
        <v>31</v>
      </c>
      <c r="J376" s="41"/>
      <c r="O376" s="162"/>
    </row>
    <row r="377" spans="1:15" ht="18.75" customHeight="1">
      <c r="A377" s="268" t="str">
        <f t="shared" si="32"/>
        <v>CK(MegaFlux)343060</v>
      </c>
      <c r="B377" s="40" t="s">
        <v>94</v>
      </c>
      <c r="C377" s="40" t="s">
        <v>386</v>
      </c>
      <c r="D377" s="40" t="s">
        <v>1224</v>
      </c>
      <c r="E377" s="40" t="str">
        <f t="shared" si="42"/>
        <v>343</v>
      </c>
      <c r="F377" s="162" t="str">
        <f t="shared" si="43"/>
        <v>060</v>
      </c>
      <c r="G377" s="40">
        <v>38</v>
      </c>
      <c r="J377" s="41"/>
      <c r="O377" s="162"/>
    </row>
    <row r="378" spans="1:15" ht="18.75" customHeight="1">
      <c r="A378" s="268" t="str">
        <f t="shared" si="32"/>
        <v>CK(MegaFlux)343075</v>
      </c>
      <c r="B378" s="40" t="s">
        <v>94</v>
      </c>
      <c r="C378" s="40" t="s">
        <v>387</v>
      </c>
      <c r="D378" s="40" t="s">
        <v>1224</v>
      </c>
      <c r="E378" s="40" t="str">
        <f t="shared" si="42"/>
        <v>343</v>
      </c>
      <c r="F378" s="162" t="str">
        <f t="shared" si="43"/>
        <v>075</v>
      </c>
      <c r="G378" s="40">
        <v>47</v>
      </c>
      <c r="J378" s="41"/>
      <c r="O378" s="162"/>
    </row>
    <row r="379" spans="1:15" ht="18.75" customHeight="1">
      <c r="A379" s="268" t="str">
        <f t="shared" si="32"/>
        <v>CK(MegaFlux)343090</v>
      </c>
      <c r="B379" s="40" t="s">
        <v>94</v>
      </c>
      <c r="C379" s="40" t="s">
        <v>388</v>
      </c>
      <c r="D379" s="40" t="s">
        <v>1224</v>
      </c>
      <c r="E379" s="40" t="str">
        <f t="shared" si="42"/>
        <v>343</v>
      </c>
      <c r="F379" s="162" t="str">
        <f t="shared" si="43"/>
        <v>090</v>
      </c>
      <c r="G379" s="40">
        <v>57</v>
      </c>
      <c r="J379" s="41"/>
      <c r="O379" s="162"/>
    </row>
    <row r="380" spans="1:15" ht="18.75" customHeight="1">
      <c r="A380" s="268" t="str">
        <f>D380&amp;E380&amp;F380</f>
        <v>CK(MegaFlux)358019</v>
      </c>
      <c r="B380" s="40" t="s">
        <v>94</v>
      </c>
      <c r="C380" s="40" t="s">
        <v>1263</v>
      </c>
      <c r="D380" s="40" t="s">
        <v>1224</v>
      </c>
      <c r="E380" s="40" t="str">
        <f>MID(C380,3,3)</f>
        <v>358</v>
      </c>
      <c r="F380" s="162" t="str">
        <f>MID(C380,6,3)</f>
        <v>019</v>
      </c>
      <c r="G380" s="40">
        <v>18</v>
      </c>
      <c r="J380" s="41"/>
      <c r="O380" s="162"/>
    </row>
    <row r="381" spans="1:15" ht="18.75" customHeight="1">
      <c r="A381" s="268" t="str">
        <f t="shared" si="32"/>
        <v>CK(MegaFlux)358026</v>
      </c>
      <c r="B381" s="40" t="s">
        <v>94</v>
      </c>
      <c r="C381" s="40" t="s">
        <v>389</v>
      </c>
      <c r="D381" s="40" t="s">
        <v>1224</v>
      </c>
      <c r="E381" s="40" t="str">
        <f t="shared" si="42"/>
        <v>358</v>
      </c>
      <c r="F381" s="162" t="str">
        <f t="shared" si="43"/>
        <v>026</v>
      </c>
      <c r="G381" s="40">
        <v>24</v>
      </c>
      <c r="J381" s="41"/>
      <c r="O381" s="162"/>
    </row>
    <row r="382" spans="1:15" ht="18.75" customHeight="1">
      <c r="A382" s="268" t="str">
        <f t="shared" si="32"/>
        <v>CK(MegaFlux)358050</v>
      </c>
      <c r="B382" s="40" t="s">
        <v>94</v>
      </c>
      <c r="C382" s="40" t="s">
        <v>390</v>
      </c>
      <c r="D382" s="40" t="s">
        <v>1224</v>
      </c>
      <c r="E382" s="40" t="str">
        <f t="shared" si="42"/>
        <v>358</v>
      </c>
      <c r="F382" s="162" t="str">
        <f t="shared" si="43"/>
        <v>050</v>
      </c>
      <c r="G382" s="40">
        <v>46</v>
      </c>
      <c r="J382" s="41"/>
      <c r="O382" s="162"/>
    </row>
    <row r="383" spans="1:15" ht="18.75" customHeight="1">
      <c r="A383" s="268" t="str">
        <f t="shared" si="32"/>
        <v>CK(MegaFlux)358E14050</v>
      </c>
      <c r="B383" s="40" t="s">
        <v>94</v>
      </c>
      <c r="C383" s="40" t="s">
        <v>391</v>
      </c>
      <c r="D383" s="40" t="s">
        <v>1224</v>
      </c>
      <c r="E383" s="40" t="str">
        <f>MID(C383,3,3)&amp;MID(C383,9,10)</f>
        <v>358E14</v>
      </c>
      <c r="F383" s="162" t="str">
        <f t="shared" si="43"/>
        <v>050</v>
      </c>
      <c r="G383" s="40">
        <v>61</v>
      </c>
      <c r="J383" s="41"/>
      <c r="O383" s="162"/>
    </row>
    <row r="384" spans="1:15" ht="18.75" customHeight="1">
      <c r="A384" s="268" t="str">
        <f t="shared" si="32"/>
        <v>CK(MegaFlux)358060</v>
      </c>
      <c r="B384" s="40" t="s">
        <v>94</v>
      </c>
      <c r="C384" s="40" t="s">
        <v>392</v>
      </c>
      <c r="D384" s="40" t="s">
        <v>1224</v>
      </c>
      <c r="E384" s="40" t="str">
        <f aca="true" t="shared" si="44" ref="E384:E454">MID(C384,3,3)</f>
        <v>358</v>
      </c>
      <c r="F384" s="162" t="str">
        <f t="shared" si="43"/>
        <v>060</v>
      </c>
      <c r="G384" s="40">
        <v>56</v>
      </c>
      <c r="J384" s="41"/>
      <c r="O384" s="162"/>
    </row>
    <row r="385" spans="1:15" ht="18.75" customHeight="1">
      <c r="A385" s="268" t="str">
        <f t="shared" si="32"/>
        <v>CK(MegaFlux)358075</v>
      </c>
      <c r="B385" s="40" t="s">
        <v>94</v>
      </c>
      <c r="C385" s="40" t="s">
        <v>393</v>
      </c>
      <c r="D385" s="40" t="s">
        <v>1224</v>
      </c>
      <c r="E385" s="40" t="str">
        <f t="shared" si="44"/>
        <v>358</v>
      </c>
      <c r="F385" s="162" t="str">
        <f t="shared" si="43"/>
        <v>075</v>
      </c>
      <c r="G385" s="40">
        <v>70</v>
      </c>
      <c r="J385" s="41"/>
      <c r="O385" s="162"/>
    </row>
    <row r="386" spans="1:15" ht="18.75" customHeight="1">
      <c r="A386" s="268" t="str">
        <f t="shared" si="32"/>
        <v>CK(MegaFlux)358090</v>
      </c>
      <c r="B386" s="40" t="s">
        <v>94</v>
      </c>
      <c r="C386" s="40" t="s">
        <v>394</v>
      </c>
      <c r="D386" s="40" t="s">
        <v>1224</v>
      </c>
      <c r="E386" s="40" t="str">
        <f t="shared" si="44"/>
        <v>358</v>
      </c>
      <c r="F386" s="162" t="str">
        <f t="shared" si="43"/>
        <v>090</v>
      </c>
      <c r="G386" s="40">
        <v>84</v>
      </c>
      <c r="J386" s="41"/>
      <c r="O386" s="162"/>
    </row>
    <row r="387" spans="1:15" ht="18.75" customHeight="1">
      <c r="A387" s="268" t="str">
        <f aca="true" t="shared" si="45" ref="A387:A393">D387&amp;E387&amp;F387</f>
        <v>CK(MegaFlux)378019</v>
      </c>
      <c r="B387" s="40" t="s">
        <v>94</v>
      </c>
      <c r="C387" s="40" t="s">
        <v>1367</v>
      </c>
      <c r="D387" s="40" t="s">
        <v>888</v>
      </c>
      <c r="E387" s="40" t="str">
        <f aca="true" t="shared" si="46" ref="E387:E393">MID(C387,3,3)</f>
        <v>378</v>
      </c>
      <c r="F387" s="162" t="str">
        <f aca="true" t="shared" si="47" ref="F387:F393">MID(C387,6,3)</f>
        <v>019</v>
      </c>
      <c r="G387" s="40">
        <v>22</v>
      </c>
      <c r="J387" s="41"/>
      <c r="O387" s="162"/>
    </row>
    <row r="388" spans="1:15" ht="18.75" customHeight="1">
      <c r="A388" s="268" t="str">
        <f t="shared" si="45"/>
        <v>CK(MegaFlux)378026</v>
      </c>
      <c r="B388" s="40" t="s">
        <v>94</v>
      </c>
      <c r="C388" s="40" t="s">
        <v>1368</v>
      </c>
      <c r="D388" s="40" t="s">
        <v>888</v>
      </c>
      <c r="E388" s="40" t="str">
        <f t="shared" si="46"/>
        <v>378</v>
      </c>
      <c r="F388" s="162" t="str">
        <f t="shared" si="47"/>
        <v>026</v>
      </c>
      <c r="G388" s="40">
        <v>30</v>
      </c>
      <c r="J388" s="41"/>
      <c r="O388" s="162"/>
    </row>
    <row r="389" spans="1:15" ht="18.75" customHeight="1">
      <c r="A389" s="268" t="str">
        <f t="shared" si="45"/>
        <v>CK(MegaFlux)378050</v>
      </c>
      <c r="B389" s="40" t="s">
        <v>94</v>
      </c>
      <c r="C389" s="40" t="s">
        <v>1369</v>
      </c>
      <c r="D389" s="40" t="s">
        <v>888</v>
      </c>
      <c r="E389" s="40" t="str">
        <f t="shared" si="46"/>
        <v>378</v>
      </c>
      <c r="F389" s="162" t="str">
        <f t="shared" si="47"/>
        <v>050</v>
      </c>
      <c r="G389" s="40">
        <v>58</v>
      </c>
      <c r="J389" s="41"/>
      <c r="O389" s="162"/>
    </row>
    <row r="390" spans="1:15" ht="18.75" customHeight="1">
      <c r="A390" s="268" t="str">
        <f t="shared" si="45"/>
        <v>CK(MegaFlux)378060</v>
      </c>
      <c r="B390" s="40" t="s">
        <v>94</v>
      </c>
      <c r="C390" s="40" t="s">
        <v>1370</v>
      </c>
      <c r="D390" s="40" t="s">
        <v>888</v>
      </c>
      <c r="E390" s="40" t="str">
        <f t="shared" si="46"/>
        <v>378</v>
      </c>
      <c r="F390" s="162" t="str">
        <f t="shared" si="47"/>
        <v>060</v>
      </c>
      <c r="G390" s="40">
        <v>70</v>
      </c>
      <c r="J390" s="41"/>
      <c r="O390" s="162"/>
    </row>
    <row r="391" spans="1:15" ht="18.75" customHeight="1">
      <c r="A391" s="268" t="str">
        <f t="shared" si="45"/>
        <v>CK(MegaFlux)378075</v>
      </c>
      <c r="B391" s="40" t="s">
        <v>94</v>
      </c>
      <c r="C391" s="40" t="s">
        <v>1371</v>
      </c>
      <c r="D391" s="40" t="s">
        <v>888</v>
      </c>
      <c r="E391" s="40" t="str">
        <f t="shared" si="46"/>
        <v>378</v>
      </c>
      <c r="F391" s="162" t="str">
        <f t="shared" si="47"/>
        <v>075</v>
      </c>
      <c r="G391" s="40">
        <v>87</v>
      </c>
      <c r="J391" s="41"/>
      <c r="O391" s="162"/>
    </row>
    <row r="392" spans="1:15" ht="18.75" customHeight="1">
      <c r="A392" s="268" t="str">
        <f t="shared" si="45"/>
        <v>CK(MegaFlux)378090</v>
      </c>
      <c r="B392" s="40" t="s">
        <v>94</v>
      </c>
      <c r="C392" s="40" t="s">
        <v>1372</v>
      </c>
      <c r="D392" s="40" t="s">
        <v>888</v>
      </c>
      <c r="E392" s="40" t="str">
        <f t="shared" si="46"/>
        <v>378</v>
      </c>
      <c r="F392" s="162" t="str">
        <f t="shared" si="47"/>
        <v>090</v>
      </c>
      <c r="G392" s="40">
        <v>104</v>
      </c>
      <c r="J392" s="41"/>
      <c r="O392" s="162"/>
    </row>
    <row r="393" spans="1:15" ht="18.75" customHeight="1">
      <c r="A393" s="268" t="str">
        <f t="shared" si="45"/>
        <v>CK(MegaFlux)400019</v>
      </c>
      <c r="B393" s="40" t="s">
        <v>94</v>
      </c>
      <c r="C393" s="40" t="s">
        <v>1232</v>
      </c>
      <c r="D393" s="40" t="s">
        <v>1224</v>
      </c>
      <c r="E393" s="40" t="str">
        <f t="shared" si="46"/>
        <v>400</v>
      </c>
      <c r="F393" s="162" t="str">
        <f t="shared" si="47"/>
        <v>019</v>
      </c>
      <c r="G393" s="40">
        <v>26</v>
      </c>
      <c r="J393" s="41"/>
      <c r="O393" s="162"/>
    </row>
    <row r="394" spans="1:15" ht="18.75" customHeight="1">
      <c r="A394" s="268" t="str">
        <f t="shared" si="32"/>
        <v>CK(MegaFlux)400026</v>
      </c>
      <c r="B394" s="40" t="s">
        <v>94</v>
      </c>
      <c r="C394" s="40" t="s">
        <v>395</v>
      </c>
      <c r="D394" s="40" t="s">
        <v>1224</v>
      </c>
      <c r="E394" s="40" t="str">
        <f t="shared" si="44"/>
        <v>400</v>
      </c>
      <c r="F394" s="162" t="str">
        <f t="shared" si="43"/>
        <v>026</v>
      </c>
      <c r="G394" s="40">
        <v>35</v>
      </c>
      <c r="J394" s="41"/>
      <c r="O394" s="162"/>
    </row>
    <row r="395" spans="1:15" ht="18.75" customHeight="1">
      <c r="A395" s="268" t="str">
        <f t="shared" si="32"/>
        <v>CK(MegaFlux)400050</v>
      </c>
      <c r="B395" s="40" t="s">
        <v>94</v>
      </c>
      <c r="C395" s="40" t="s">
        <v>396</v>
      </c>
      <c r="D395" s="40" t="s">
        <v>1224</v>
      </c>
      <c r="E395" s="40" t="str">
        <f t="shared" si="44"/>
        <v>400</v>
      </c>
      <c r="F395" s="162" t="str">
        <f aca="true" t="shared" si="48" ref="F395:F423">MID(C395,6,3)</f>
        <v>050</v>
      </c>
      <c r="G395" s="40">
        <v>67</v>
      </c>
      <c r="J395" s="41"/>
      <c r="O395" s="162"/>
    </row>
    <row r="396" spans="1:15" ht="18.75" customHeight="1">
      <c r="A396" s="268" t="str">
        <f t="shared" si="32"/>
        <v>CK(MegaFlux)400060</v>
      </c>
      <c r="B396" s="40" t="s">
        <v>94</v>
      </c>
      <c r="C396" s="40" t="s">
        <v>397</v>
      </c>
      <c r="D396" s="40" t="s">
        <v>1224</v>
      </c>
      <c r="E396" s="40" t="str">
        <f t="shared" si="44"/>
        <v>400</v>
      </c>
      <c r="F396" s="162" t="str">
        <f t="shared" si="48"/>
        <v>060</v>
      </c>
      <c r="G396" s="40">
        <v>81</v>
      </c>
      <c r="J396" s="41"/>
      <c r="O396" s="162"/>
    </row>
    <row r="397" spans="1:15" ht="18.75" customHeight="1">
      <c r="A397" s="268" t="str">
        <f t="shared" si="32"/>
        <v>CK(MegaFlux)400075</v>
      </c>
      <c r="B397" s="40" t="s">
        <v>94</v>
      </c>
      <c r="C397" s="40" t="s">
        <v>398</v>
      </c>
      <c r="D397" s="40" t="s">
        <v>1224</v>
      </c>
      <c r="E397" s="40" t="str">
        <f t="shared" si="44"/>
        <v>400</v>
      </c>
      <c r="F397" s="162" t="str">
        <f t="shared" si="48"/>
        <v>075</v>
      </c>
      <c r="G397" s="40">
        <v>101</v>
      </c>
      <c r="J397" s="41"/>
      <c r="O397" s="162"/>
    </row>
    <row r="398" spans="1:15" ht="18.75" customHeight="1">
      <c r="A398" s="268" t="str">
        <f t="shared" si="32"/>
        <v>CK(MegaFlux)400090</v>
      </c>
      <c r="B398" s="40" t="s">
        <v>94</v>
      </c>
      <c r="C398" s="40" t="s">
        <v>399</v>
      </c>
      <c r="D398" s="40" t="s">
        <v>1224</v>
      </c>
      <c r="E398" s="40" t="str">
        <f t="shared" si="44"/>
        <v>400</v>
      </c>
      <c r="F398" s="162" t="str">
        <f t="shared" si="48"/>
        <v>090</v>
      </c>
      <c r="G398" s="40">
        <v>121</v>
      </c>
      <c r="J398" s="41"/>
      <c r="O398" s="162"/>
    </row>
    <row r="399" spans="1:15" ht="18.75" customHeight="1">
      <c r="A399" s="268" t="str">
        <f>D399&amp;E399&amp;F399</f>
        <v>CK(MegaFlux)434019</v>
      </c>
      <c r="B399" s="40" t="s">
        <v>94</v>
      </c>
      <c r="C399" s="40" t="s">
        <v>1285</v>
      </c>
      <c r="D399" s="40" t="s">
        <v>888</v>
      </c>
      <c r="E399" s="40" t="str">
        <f>MID(C399,3,3)</f>
        <v>434</v>
      </c>
      <c r="F399" s="162" t="str">
        <f>MID(C399,6,3)</f>
        <v>019</v>
      </c>
      <c r="G399" s="40">
        <v>29</v>
      </c>
      <c r="J399" s="41"/>
      <c r="O399" s="162"/>
    </row>
    <row r="400" spans="1:15" ht="18.75" customHeight="1">
      <c r="A400" s="268" t="str">
        <f t="shared" si="32"/>
        <v>CK(MegaFlux)434026</v>
      </c>
      <c r="B400" s="40" t="s">
        <v>94</v>
      </c>
      <c r="C400" s="40" t="s">
        <v>1283</v>
      </c>
      <c r="D400" s="40" t="s">
        <v>888</v>
      </c>
      <c r="E400" s="40" t="str">
        <f t="shared" si="44"/>
        <v>434</v>
      </c>
      <c r="F400" s="162" t="str">
        <f t="shared" si="48"/>
        <v>026</v>
      </c>
      <c r="G400" s="40">
        <v>40</v>
      </c>
      <c r="J400" s="41"/>
      <c r="O400" s="162"/>
    </row>
    <row r="401" spans="1:15" ht="18.75" customHeight="1">
      <c r="A401" s="268" t="str">
        <f>D401&amp;E401&amp;F401</f>
        <v>CK(MegaFlux)434050</v>
      </c>
      <c r="B401" s="40" t="s">
        <v>94</v>
      </c>
      <c r="C401" s="40" t="s">
        <v>1286</v>
      </c>
      <c r="D401" s="40" t="s">
        <v>888</v>
      </c>
      <c r="E401" s="40" t="str">
        <f>MID(C401,3,3)</f>
        <v>434</v>
      </c>
      <c r="F401" s="162" t="str">
        <f>MID(C401,6,3)</f>
        <v>050</v>
      </c>
      <c r="G401" s="40">
        <v>77</v>
      </c>
      <c r="J401" s="41"/>
      <c r="O401" s="162"/>
    </row>
    <row r="402" spans="1:15" ht="18.75" customHeight="1">
      <c r="A402" s="268" t="str">
        <f t="shared" si="32"/>
        <v>CK(MegaFlux)434060</v>
      </c>
      <c r="B402" s="40" t="s">
        <v>94</v>
      </c>
      <c r="C402" s="40" t="s">
        <v>1284</v>
      </c>
      <c r="D402" s="40" t="s">
        <v>888</v>
      </c>
      <c r="E402" s="40" t="str">
        <f t="shared" si="44"/>
        <v>434</v>
      </c>
      <c r="F402" s="162" t="str">
        <f t="shared" si="48"/>
        <v>060</v>
      </c>
      <c r="G402" s="40">
        <v>92</v>
      </c>
      <c r="J402" s="41"/>
      <c r="O402" s="162"/>
    </row>
    <row r="403" spans="1:15" ht="18.75" customHeight="1">
      <c r="A403" s="268" t="str">
        <f>D403&amp;E403&amp;F403</f>
        <v>CK(MegaFlux)434075</v>
      </c>
      <c r="B403" s="40" t="s">
        <v>94</v>
      </c>
      <c r="C403" s="40" t="s">
        <v>1288</v>
      </c>
      <c r="D403" s="40" t="s">
        <v>888</v>
      </c>
      <c r="E403" s="40" t="str">
        <f>MID(C403,3,3)</f>
        <v>434</v>
      </c>
      <c r="F403" s="162" t="str">
        <f>MID(C403,6,3)</f>
        <v>075</v>
      </c>
      <c r="G403" s="40">
        <v>115</v>
      </c>
      <c r="J403" s="41"/>
      <c r="O403" s="162"/>
    </row>
    <row r="404" spans="1:15" ht="18.75" customHeight="1">
      <c r="A404" s="268" t="str">
        <f t="shared" si="32"/>
        <v>CK(MegaFlux)434090</v>
      </c>
      <c r="B404" s="40" t="s">
        <v>94</v>
      </c>
      <c r="C404" s="40" t="s">
        <v>1287</v>
      </c>
      <c r="D404" s="40" t="s">
        <v>888</v>
      </c>
      <c r="E404" s="40" t="str">
        <f t="shared" si="44"/>
        <v>434</v>
      </c>
      <c r="F404" s="162" t="str">
        <f>MID(C404,6,3)</f>
        <v>090</v>
      </c>
      <c r="G404" s="40">
        <v>138</v>
      </c>
      <c r="J404" s="41"/>
      <c r="O404" s="162"/>
    </row>
    <row r="405" spans="1:15" ht="18.75" customHeight="1">
      <c r="A405" s="268" t="str">
        <f>D405&amp;E405&amp;F405</f>
        <v>CK(MegaFlux)467019</v>
      </c>
      <c r="B405" s="40" t="s">
        <v>94</v>
      </c>
      <c r="C405" s="40" t="s">
        <v>1233</v>
      </c>
      <c r="D405" s="40" t="s">
        <v>1224</v>
      </c>
      <c r="E405" s="40" t="str">
        <f>MID(C405,3,3)</f>
        <v>467</v>
      </c>
      <c r="F405" s="162" t="str">
        <f t="shared" si="48"/>
        <v>019</v>
      </c>
      <c r="G405" s="40">
        <v>43</v>
      </c>
      <c r="J405" s="41"/>
      <c r="O405" s="162"/>
    </row>
    <row r="406" spans="1:15" ht="18.75" customHeight="1">
      <c r="A406" s="268" t="str">
        <f t="shared" si="32"/>
        <v>CK(MegaFlux)467026</v>
      </c>
      <c r="B406" s="40" t="s">
        <v>94</v>
      </c>
      <c r="C406" s="40" t="s">
        <v>400</v>
      </c>
      <c r="D406" s="40" t="s">
        <v>1224</v>
      </c>
      <c r="E406" s="40" t="str">
        <f t="shared" si="44"/>
        <v>467</v>
      </c>
      <c r="F406" s="162" t="str">
        <f t="shared" si="48"/>
        <v>026</v>
      </c>
      <c r="G406" s="40">
        <v>59</v>
      </c>
      <c r="J406" s="41"/>
      <c r="O406" s="162"/>
    </row>
    <row r="407" spans="1:15" ht="18.75" customHeight="1">
      <c r="A407" s="268" t="str">
        <f t="shared" si="32"/>
        <v>CK(MegaFlux)467050</v>
      </c>
      <c r="B407" s="40" t="s">
        <v>94</v>
      </c>
      <c r="C407" s="40" t="s">
        <v>401</v>
      </c>
      <c r="D407" s="40" t="s">
        <v>1224</v>
      </c>
      <c r="E407" s="40" t="str">
        <f t="shared" si="44"/>
        <v>467</v>
      </c>
      <c r="F407" s="162" t="str">
        <f t="shared" si="48"/>
        <v>050</v>
      </c>
      <c r="G407" s="40">
        <v>112</v>
      </c>
      <c r="J407" s="41"/>
      <c r="O407" s="162"/>
    </row>
    <row r="408" spans="1:15" ht="18.75" customHeight="1">
      <c r="A408" s="268" t="str">
        <f t="shared" si="32"/>
        <v>CK(MegaFlux)467060</v>
      </c>
      <c r="B408" s="40" t="s">
        <v>94</v>
      </c>
      <c r="C408" s="40" t="s">
        <v>402</v>
      </c>
      <c r="D408" s="40" t="s">
        <v>1224</v>
      </c>
      <c r="E408" s="40" t="str">
        <f t="shared" si="44"/>
        <v>467</v>
      </c>
      <c r="F408" s="162" t="str">
        <f t="shared" si="48"/>
        <v>060</v>
      </c>
      <c r="G408" s="40">
        <v>135</v>
      </c>
      <c r="J408" s="41"/>
      <c r="O408" s="162"/>
    </row>
    <row r="409" spans="1:15" ht="18.75" customHeight="1">
      <c r="A409" s="268" t="str">
        <f t="shared" si="32"/>
        <v>CK(MegaFlux)467075</v>
      </c>
      <c r="B409" s="40" t="s">
        <v>94</v>
      </c>
      <c r="C409" s="40" t="s">
        <v>403</v>
      </c>
      <c r="D409" s="40" t="s">
        <v>1224</v>
      </c>
      <c r="E409" s="40" t="str">
        <f t="shared" si="44"/>
        <v>467</v>
      </c>
      <c r="F409" s="162" t="str">
        <f t="shared" si="48"/>
        <v>075</v>
      </c>
      <c r="G409" s="40">
        <v>169</v>
      </c>
      <c r="J409" s="41"/>
      <c r="O409" s="162"/>
    </row>
    <row r="410" spans="1:15" ht="18.75" customHeight="1">
      <c r="A410" s="268" t="str">
        <f t="shared" si="32"/>
        <v>CK(MegaFlux)467090</v>
      </c>
      <c r="B410" s="40" t="s">
        <v>94</v>
      </c>
      <c r="C410" s="40" t="s">
        <v>404</v>
      </c>
      <c r="D410" s="40" t="s">
        <v>1224</v>
      </c>
      <c r="E410" s="40" t="str">
        <f t="shared" si="44"/>
        <v>467</v>
      </c>
      <c r="F410" s="162" t="str">
        <f t="shared" si="48"/>
        <v>090</v>
      </c>
      <c r="G410" s="40">
        <v>202</v>
      </c>
      <c r="J410" s="41"/>
      <c r="O410" s="162"/>
    </row>
    <row r="411" spans="1:15" ht="18.75" customHeight="1">
      <c r="A411" s="268" t="str">
        <f>D411&amp;E411&amp;F411</f>
        <v>CK(MegaFlux)468019</v>
      </c>
      <c r="B411" s="40" t="s">
        <v>94</v>
      </c>
      <c r="C411" s="40" t="s">
        <v>1234</v>
      </c>
      <c r="D411" s="40" t="s">
        <v>1224</v>
      </c>
      <c r="E411" s="40" t="str">
        <f>MID(C411,3,3)</f>
        <v>468</v>
      </c>
      <c r="F411" s="162" t="str">
        <f t="shared" si="48"/>
        <v>019</v>
      </c>
      <c r="G411" s="40">
        <v>27</v>
      </c>
      <c r="J411" s="41"/>
      <c r="O411" s="162"/>
    </row>
    <row r="412" spans="1:15" ht="18.75" customHeight="1">
      <c r="A412" s="268" t="str">
        <f t="shared" si="32"/>
        <v>CK(MegaFlux)468026</v>
      </c>
      <c r="B412" s="40" t="s">
        <v>94</v>
      </c>
      <c r="C412" s="40" t="s">
        <v>405</v>
      </c>
      <c r="D412" s="40" t="s">
        <v>1224</v>
      </c>
      <c r="E412" s="40" t="str">
        <f t="shared" si="44"/>
        <v>468</v>
      </c>
      <c r="F412" s="162" t="str">
        <f t="shared" si="48"/>
        <v>026</v>
      </c>
      <c r="G412" s="40">
        <v>37</v>
      </c>
      <c r="J412" s="41"/>
      <c r="O412" s="162"/>
    </row>
    <row r="413" spans="1:15" ht="18.75" customHeight="1">
      <c r="A413" s="268" t="str">
        <f t="shared" si="32"/>
        <v>CK(MegaFlux)468050</v>
      </c>
      <c r="B413" s="40" t="s">
        <v>94</v>
      </c>
      <c r="C413" s="40" t="s">
        <v>406</v>
      </c>
      <c r="D413" s="40" t="s">
        <v>1224</v>
      </c>
      <c r="E413" s="40" t="str">
        <f t="shared" si="44"/>
        <v>468</v>
      </c>
      <c r="F413" s="162" t="str">
        <f t="shared" si="48"/>
        <v>050</v>
      </c>
      <c r="G413" s="40">
        <v>71</v>
      </c>
      <c r="J413" s="41"/>
      <c r="O413" s="162"/>
    </row>
    <row r="414" spans="1:15" ht="18.75" customHeight="1">
      <c r="A414" s="268" t="str">
        <f t="shared" si="32"/>
        <v>CK(MegaFlux)468060</v>
      </c>
      <c r="B414" s="40" t="s">
        <v>94</v>
      </c>
      <c r="C414" s="40" t="s">
        <v>407</v>
      </c>
      <c r="D414" s="40" t="s">
        <v>1224</v>
      </c>
      <c r="E414" s="40" t="str">
        <f t="shared" si="44"/>
        <v>468</v>
      </c>
      <c r="F414" s="162" t="str">
        <f t="shared" si="48"/>
        <v>060</v>
      </c>
      <c r="G414" s="40">
        <v>86</v>
      </c>
      <c r="J414" s="41"/>
      <c r="O414" s="162"/>
    </row>
    <row r="415" spans="1:15" ht="18.75" customHeight="1">
      <c r="A415" s="268" t="str">
        <f t="shared" si="32"/>
        <v>CK(MegaFlux)468075</v>
      </c>
      <c r="B415" s="40" t="s">
        <v>94</v>
      </c>
      <c r="C415" s="40" t="s">
        <v>408</v>
      </c>
      <c r="D415" s="40" t="s">
        <v>1224</v>
      </c>
      <c r="E415" s="40" t="str">
        <f t="shared" si="44"/>
        <v>468</v>
      </c>
      <c r="F415" s="162" t="str">
        <f t="shared" si="48"/>
        <v>075</v>
      </c>
      <c r="G415" s="40">
        <v>107</v>
      </c>
      <c r="J415" s="41"/>
      <c r="O415" s="162"/>
    </row>
    <row r="416" spans="1:15" ht="18.75" customHeight="1">
      <c r="A416" s="268" t="str">
        <f t="shared" si="32"/>
        <v>CK(MegaFlux)468090</v>
      </c>
      <c r="B416" s="40" t="s">
        <v>94</v>
      </c>
      <c r="C416" s="40" t="s">
        <v>409</v>
      </c>
      <c r="D416" s="40" t="s">
        <v>1224</v>
      </c>
      <c r="E416" s="40" t="str">
        <f t="shared" si="44"/>
        <v>468</v>
      </c>
      <c r="F416" s="162" t="str">
        <f t="shared" si="48"/>
        <v>090</v>
      </c>
      <c r="G416" s="40">
        <v>128</v>
      </c>
      <c r="J416" s="41"/>
      <c r="O416" s="162"/>
    </row>
    <row r="417" spans="1:15" ht="18.75" customHeight="1">
      <c r="A417" s="268" t="str">
        <f aca="true" t="shared" si="49" ref="A417:A423">D417&amp;E417&amp;F417</f>
        <v>CK(MegaFlux)488019</v>
      </c>
      <c r="B417" s="40" t="s">
        <v>94</v>
      </c>
      <c r="C417" s="40" t="s">
        <v>1373</v>
      </c>
      <c r="D417" s="40" t="s">
        <v>888</v>
      </c>
      <c r="E417" s="40" t="str">
        <f aca="true" t="shared" si="50" ref="E417:E423">MID(C417,3,3)</f>
        <v>488</v>
      </c>
      <c r="F417" s="162" t="str">
        <f aca="true" t="shared" si="51" ref="F417:F422">MID(C417,6,3)</f>
        <v>019</v>
      </c>
      <c r="G417" s="40">
        <v>32</v>
      </c>
      <c r="J417" s="41"/>
      <c r="O417" s="162"/>
    </row>
    <row r="418" spans="1:15" ht="18.75" customHeight="1">
      <c r="A418" s="268" t="str">
        <f t="shared" si="49"/>
        <v>CK(MegaFlux)488026</v>
      </c>
      <c r="B418" s="40" t="s">
        <v>94</v>
      </c>
      <c r="C418" s="40" t="s">
        <v>1374</v>
      </c>
      <c r="D418" s="40" t="s">
        <v>888</v>
      </c>
      <c r="E418" s="40" t="str">
        <f t="shared" si="50"/>
        <v>488</v>
      </c>
      <c r="F418" s="162" t="str">
        <f t="shared" si="51"/>
        <v>026</v>
      </c>
      <c r="G418" s="40">
        <v>44</v>
      </c>
      <c r="J418" s="41"/>
      <c r="O418" s="162"/>
    </row>
    <row r="419" spans="1:15" ht="18.75" customHeight="1">
      <c r="A419" s="268" t="str">
        <f t="shared" si="49"/>
        <v>CK(MegaFlux)488050</v>
      </c>
      <c r="B419" s="40" t="s">
        <v>94</v>
      </c>
      <c r="C419" s="40" t="s">
        <v>1375</v>
      </c>
      <c r="D419" s="40" t="s">
        <v>888</v>
      </c>
      <c r="E419" s="40" t="str">
        <f t="shared" si="50"/>
        <v>488</v>
      </c>
      <c r="F419" s="162" t="str">
        <f t="shared" si="51"/>
        <v>050</v>
      </c>
      <c r="G419" s="40">
        <v>84</v>
      </c>
      <c r="J419" s="41"/>
      <c r="O419" s="162"/>
    </row>
    <row r="420" spans="1:15" ht="18.75" customHeight="1">
      <c r="A420" s="268" t="str">
        <f t="shared" si="49"/>
        <v>CK(MegaFlux)488060</v>
      </c>
      <c r="B420" s="40" t="s">
        <v>94</v>
      </c>
      <c r="C420" s="40" t="s">
        <v>1376</v>
      </c>
      <c r="D420" s="40" t="s">
        <v>888</v>
      </c>
      <c r="E420" s="40" t="str">
        <f t="shared" si="50"/>
        <v>488</v>
      </c>
      <c r="F420" s="162" t="str">
        <f t="shared" si="51"/>
        <v>060</v>
      </c>
      <c r="G420" s="40">
        <v>101</v>
      </c>
      <c r="J420" s="41"/>
      <c r="O420" s="162"/>
    </row>
    <row r="421" spans="1:15" ht="18.75" customHeight="1">
      <c r="A421" s="268" t="str">
        <f t="shared" si="49"/>
        <v>CK(MegaFlux)488075</v>
      </c>
      <c r="B421" s="40" t="s">
        <v>94</v>
      </c>
      <c r="C421" s="40" t="s">
        <v>1377</v>
      </c>
      <c r="D421" s="40" t="s">
        <v>888</v>
      </c>
      <c r="E421" s="40" t="str">
        <f t="shared" si="50"/>
        <v>488</v>
      </c>
      <c r="F421" s="162" t="str">
        <f t="shared" si="51"/>
        <v>075</v>
      </c>
      <c r="G421" s="40">
        <v>126</v>
      </c>
      <c r="J421" s="41"/>
      <c r="O421" s="162"/>
    </row>
    <row r="422" spans="1:15" ht="18.75" customHeight="1">
      <c r="A422" s="268" t="str">
        <f t="shared" si="49"/>
        <v>CK(MegaFlux)488090</v>
      </c>
      <c r="B422" s="40" t="s">
        <v>94</v>
      </c>
      <c r="C422" s="40" t="s">
        <v>1378</v>
      </c>
      <c r="D422" s="40" t="s">
        <v>888</v>
      </c>
      <c r="E422" s="40" t="str">
        <f t="shared" si="50"/>
        <v>488</v>
      </c>
      <c r="F422" s="162" t="str">
        <f t="shared" si="51"/>
        <v>090</v>
      </c>
      <c r="G422" s="40">
        <v>151</v>
      </c>
      <c r="J422" s="41"/>
      <c r="O422" s="162"/>
    </row>
    <row r="423" spans="1:15" ht="18.75" customHeight="1">
      <c r="A423" s="268" t="str">
        <f t="shared" si="49"/>
        <v>CK(MegaFlux)508019</v>
      </c>
      <c r="B423" s="40" t="s">
        <v>94</v>
      </c>
      <c r="C423" s="40" t="s">
        <v>1235</v>
      </c>
      <c r="D423" s="40" t="s">
        <v>1224</v>
      </c>
      <c r="E423" s="40" t="str">
        <f t="shared" si="50"/>
        <v>508</v>
      </c>
      <c r="F423" s="162" t="str">
        <f t="shared" si="48"/>
        <v>019</v>
      </c>
      <c r="G423" s="40">
        <v>23</v>
      </c>
      <c r="J423" s="41"/>
      <c r="O423" s="162"/>
    </row>
    <row r="424" spans="1:15" ht="18.75" customHeight="1">
      <c r="A424" s="268" t="str">
        <f t="shared" si="32"/>
        <v>CK(MegaFlux)508026</v>
      </c>
      <c r="B424" s="40" t="s">
        <v>94</v>
      </c>
      <c r="C424" s="40" t="s">
        <v>410</v>
      </c>
      <c r="D424" s="40" t="s">
        <v>1224</v>
      </c>
      <c r="E424" s="40" t="str">
        <f t="shared" si="44"/>
        <v>508</v>
      </c>
      <c r="F424" s="162" t="str">
        <f aca="true" t="shared" si="52" ref="F424:F442">MID(C424,6,3)</f>
        <v>026</v>
      </c>
      <c r="G424" s="40">
        <v>32</v>
      </c>
      <c r="J424" s="41"/>
      <c r="O424" s="162"/>
    </row>
    <row r="425" spans="1:15" ht="18.75" customHeight="1">
      <c r="A425" s="268" t="str">
        <f t="shared" si="32"/>
        <v>CK(MegaFlux)508050</v>
      </c>
      <c r="B425" s="40" t="s">
        <v>94</v>
      </c>
      <c r="C425" s="40" t="s">
        <v>411</v>
      </c>
      <c r="D425" s="40" t="s">
        <v>1224</v>
      </c>
      <c r="E425" s="40" t="str">
        <f t="shared" si="44"/>
        <v>508</v>
      </c>
      <c r="F425" s="162" t="str">
        <f t="shared" si="52"/>
        <v>050</v>
      </c>
      <c r="G425" s="40">
        <v>60</v>
      </c>
      <c r="J425" s="41"/>
      <c r="O425" s="162"/>
    </row>
    <row r="426" spans="1:15" ht="18.75" customHeight="1">
      <c r="A426" s="268" t="str">
        <f aca="true" t="shared" si="53" ref="A426:A456">D426&amp;E426&amp;F426</f>
        <v>CK(MegaFlux)508060</v>
      </c>
      <c r="B426" s="40" t="s">
        <v>94</v>
      </c>
      <c r="C426" s="40" t="s">
        <v>412</v>
      </c>
      <c r="D426" s="40" t="s">
        <v>1224</v>
      </c>
      <c r="E426" s="40" t="str">
        <f t="shared" si="44"/>
        <v>508</v>
      </c>
      <c r="F426" s="162" t="str">
        <f t="shared" si="52"/>
        <v>060</v>
      </c>
      <c r="G426" s="40">
        <v>73</v>
      </c>
      <c r="J426" s="41"/>
      <c r="O426" s="162"/>
    </row>
    <row r="427" spans="1:15" ht="18.75" customHeight="1">
      <c r="A427" s="268" t="str">
        <f t="shared" si="53"/>
        <v>CK(MegaFlux)508075</v>
      </c>
      <c r="B427" s="40" t="s">
        <v>94</v>
      </c>
      <c r="C427" s="40" t="s">
        <v>413</v>
      </c>
      <c r="D427" s="40" t="s">
        <v>1224</v>
      </c>
      <c r="E427" s="40" t="str">
        <f t="shared" si="44"/>
        <v>508</v>
      </c>
      <c r="F427" s="162" t="str">
        <f t="shared" si="52"/>
        <v>075</v>
      </c>
      <c r="G427" s="40">
        <v>91</v>
      </c>
      <c r="J427" s="41"/>
      <c r="O427" s="162"/>
    </row>
    <row r="428" spans="1:15" ht="18.75" customHeight="1">
      <c r="A428" s="268" t="str">
        <f t="shared" si="53"/>
        <v>CK(MegaFlux)508090</v>
      </c>
      <c r="B428" s="40" t="s">
        <v>94</v>
      </c>
      <c r="C428" s="40" t="s">
        <v>414</v>
      </c>
      <c r="D428" s="40" t="s">
        <v>1224</v>
      </c>
      <c r="E428" s="40" t="str">
        <f t="shared" si="44"/>
        <v>508</v>
      </c>
      <c r="F428" s="162" t="str">
        <f t="shared" si="52"/>
        <v>090</v>
      </c>
      <c r="G428" s="40">
        <v>109</v>
      </c>
      <c r="J428" s="41"/>
      <c r="O428" s="162"/>
    </row>
    <row r="429" spans="1:15" ht="18.75" customHeight="1">
      <c r="A429" s="268" t="str">
        <f t="shared" si="53"/>
        <v>CK(MegaFlux)540019</v>
      </c>
      <c r="B429" s="40" t="s">
        <v>94</v>
      </c>
      <c r="C429" s="40" t="s">
        <v>1379</v>
      </c>
      <c r="D429" s="40" t="s">
        <v>888</v>
      </c>
      <c r="E429" s="40" t="str">
        <f aca="true" t="shared" si="54" ref="E429:E435">MID(C429,3,3)</f>
        <v>540</v>
      </c>
      <c r="F429" s="162" t="str">
        <f aca="true" t="shared" si="55" ref="F429:F435">MID(C429,6,3)</f>
        <v>019</v>
      </c>
      <c r="G429" s="40">
        <v>32</v>
      </c>
      <c r="J429" s="41"/>
      <c r="O429" s="162"/>
    </row>
    <row r="430" spans="1:15" ht="18.75" customHeight="1">
      <c r="A430" s="268" t="str">
        <f t="shared" si="53"/>
        <v>CK(MegaFlux)540026</v>
      </c>
      <c r="B430" s="40" t="s">
        <v>94</v>
      </c>
      <c r="C430" s="40" t="s">
        <v>1380</v>
      </c>
      <c r="D430" s="40" t="s">
        <v>888</v>
      </c>
      <c r="E430" s="40" t="str">
        <f t="shared" si="54"/>
        <v>540</v>
      </c>
      <c r="F430" s="162" t="str">
        <f t="shared" si="55"/>
        <v>026</v>
      </c>
      <c r="G430" s="40">
        <v>44</v>
      </c>
      <c r="J430" s="41"/>
      <c r="O430" s="162"/>
    </row>
    <row r="431" spans="1:15" ht="18.75" customHeight="1">
      <c r="A431" s="268" t="str">
        <f t="shared" si="53"/>
        <v>CK(MegaFlux)540050</v>
      </c>
      <c r="B431" s="40" t="s">
        <v>94</v>
      </c>
      <c r="C431" s="40" t="s">
        <v>1381</v>
      </c>
      <c r="D431" s="40" t="s">
        <v>888</v>
      </c>
      <c r="E431" s="40" t="str">
        <f t="shared" si="54"/>
        <v>540</v>
      </c>
      <c r="F431" s="162" t="str">
        <f t="shared" si="55"/>
        <v>050</v>
      </c>
      <c r="G431" s="40">
        <v>85</v>
      </c>
      <c r="J431" s="41"/>
      <c r="O431" s="162"/>
    </row>
    <row r="432" spans="1:15" ht="18.75" customHeight="1">
      <c r="A432" s="268" t="str">
        <f t="shared" si="53"/>
        <v>CK(MegaFlux)540060</v>
      </c>
      <c r="B432" s="40" t="s">
        <v>94</v>
      </c>
      <c r="C432" s="40" t="s">
        <v>1382</v>
      </c>
      <c r="D432" s="40" t="s">
        <v>888</v>
      </c>
      <c r="E432" s="40" t="str">
        <f t="shared" si="54"/>
        <v>540</v>
      </c>
      <c r="F432" s="162" t="str">
        <f t="shared" si="55"/>
        <v>060</v>
      </c>
      <c r="G432" s="40">
        <v>102</v>
      </c>
      <c r="J432" s="41"/>
      <c r="O432" s="162"/>
    </row>
    <row r="433" spans="1:15" ht="18.75" customHeight="1">
      <c r="A433" s="268" t="str">
        <f t="shared" si="53"/>
        <v>CK(MegaFlux)540075</v>
      </c>
      <c r="B433" s="40" t="s">
        <v>94</v>
      </c>
      <c r="C433" s="40" t="s">
        <v>1383</v>
      </c>
      <c r="D433" s="40" t="s">
        <v>888</v>
      </c>
      <c r="E433" s="40" t="str">
        <f t="shared" si="54"/>
        <v>540</v>
      </c>
      <c r="F433" s="162" t="str">
        <f t="shared" si="55"/>
        <v>075</v>
      </c>
      <c r="G433" s="40">
        <v>128</v>
      </c>
      <c r="J433" s="41"/>
      <c r="O433" s="162"/>
    </row>
    <row r="434" spans="1:15" ht="18.75" customHeight="1">
      <c r="A434" s="268" t="str">
        <f t="shared" si="53"/>
        <v>CK(MegaFlux)540090</v>
      </c>
      <c r="B434" s="40" t="s">
        <v>94</v>
      </c>
      <c r="C434" s="40" t="s">
        <v>1384</v>
      </c>
      <c r="D434" s="40" t="s">
        <v>888</v>
      </c>
      <c r="E434" s="40" t="str">
        <f t="shared" si="54"/>
        <v>540</v>
      </c>
      <c r="F434" s="162" t="str">
        <f t="shared" si="55"/>
        <v>090</v>
      </c>
      <c r="G434" s="40">
        <v>153</v>
      </c>
      <c r="J434" s="41"/>
      <c r="O434" s="162"/>
    </row>
    <row r="435" spans="1:15" ht="18.75" customHeight="1">
      <c r="A435" s="268" t="str">
        <f t="shared" si="53"/>
        <v>CK(MegaFlux)571019</v>
      </c>
      <c r="B435" s="40" t="s">
        <v>94</v>
      </c>
      <c r="C435" s="40" t="s">
        <v>1236</v>
      </c>
      <c r="D435" s="40" t="s">
        <v>1224</v>
      </c>
      <c r="E435" s="40" t="str">
        <f t="shared" si="54"/>
        <v>571</v>
      </c>
      <c r="F435" s="162" t="str">
        <f t="shared" si="55"/>
        <v>019</v>
      </c>
      <c r="G435" s="40">
        <v>44</v>
      </c>
      <c r="J435" s="41"/>
      <c r="O435" s="162"/>
    </row>
    <row r="436" spans="1:15" ht="18.75" customHeight="1">
      <c r="A436" s="268" t="str">
        <f t="shared" si="53"/>
        <v>CK(MegaFlux)571026</v>
      </c>
      <c r="B436" s="40" t="s">
        <v>94</v>
      </c>
      <c r="C436" s="40" t="s">
        <v>415</v>
      </c>
      <c r="D436" s="40" t="s">
        <v>1224</v>
      </c>
      <c r="E436" s="40" t="str">
        <f t="shared" si="44"/>
        <v>571</v>
      </c>
      <c r="F436" s="162" t="str">
        <f t="shared" si="52"/>
        <v>026</v>
      </c>
      <c r="G436" s="40">
        <v>60</v>
      </c>
      <c r="J436" s="41"/>
      <c r="O436" s="162"/>
    </row>
    <row r="437" spans="1:15" ht="18.75" customHeight="1">
      <c r="A437" s="268" t="str">
        <f t="shared" si="53"/>
        <v>CK(MegaFlux)571050</v>
      </c>
      <c r="B437" s="40" t="s">
        <v>94</v>
      </c>
      <c r="C437" s="40" t="s">
        <v>416</v>
      </c>
      <c r="D437" s="40" t="s">
        <v>1224</v>
      </c>
      <c r="E437" s="40" t="str">
        <f t="shared" si="44"/>
        <v>571</v>
      </c>
      <c r="F437" s="162" t="str">
        <f t="shared" si="52"/>
        <v>050</v>
      </c>
      <c r="G437" s="40">
        <v>115</v>
      </c>
      <c r="J437" s="41"/>
      <c r="O437" s="162"/>
    </row>
    <row r="438" spans="1:15" ht="18.75" customHeight="1">
      <c r="A438" s="268" t="str">
        <f t="shared" si="53"/>
        <v>CK(MegaFlux)571060</v>
      </c>
      <c r="B438" s="40" t="s">
        <v>94</v>
      </c>
      <c r="C438" s="40" t="s">
        <v>417</v>
      </c>
      <c r="D438" s="40" t="s">
        <v>1224</v>
      </c>
      <c r="E438" s="40" t="str">
        <f t="shared" si="44"/>
        <v>571</v>
      </c>
      <c r="F438" s="162" t="str">
        <f t="shared" si="52"/>
        <v>060</v>
      </c>
      <c r="G438" s="40">
        <v>138</v>
      </c>
      <c r="J438" s="41"/>
      <c r="O438" s="162"/>
    </row>
    <row r="439" spans="1:15" ht="18.75" customHeight="1">
      <c r="A439" s="268" t="str">
        <f t="shared" si="53"/>
        <v>CK(MegaFlux)571075</v>
      </c>
      <c r="B439" s="40" t="s">
        <v>94</v>
      </c>
      <c r="C439" s="40" t="s">
        <v>418</v>
      </c>
      <c r="D439" s="40" t="s">
        <v>1224</v>
      </c>
      <c r="E439" s="40" t="str">
        <f t="shared" si="44"/>
        <v>571</v>
      </c>
      <c r="F439" s="162" t="str">
        <f t="shared" si="52"/>
        <v>075</v>
      </c>
      <c r="G439" s="40">
        <v>172</v>
      </c>
      <c r="J439" s="41"/>
      <c r="O439" s="162"/>
    </row>
    <row r="440" spans="1:15" ht="18.75" customHeight="1">
      <c r="A440" s="268" t="str">
        <f t="shared" si="53"/>
        <v>CK(MegaFlux)571090</v>
      </c>
      <c r="B440" s="40" t="s">
        <v>94</v>
      </c>
      <c r="C440" s="40" t="s">
        <v>419</v>
      </c>
      <c r="D440" s="40" t="s">
        <v>1224</v>
      </c>
      <c r="E440" s="40" t="str">
        <f t="shared" si="44"/>
        <v>571</v>
      </c>
      <c r="F440" s="162" t="str">
        <f t="shared" si="52"/>
        <v>090</v>
      </c>
      <c r="G440" s="40">
        <v>206</v>
      </c>
      <c r="J440" s="41"/>
      <c r="O440" s="162"/>
    </row>
    <row r="441" spans="1:15" ht="18.75" customHeight="1">
      <c r="A441" s="268" t="str">
        <f t="shared" si="53"/>
        <v>CK(MegaFlux)572019</v>
      </c>
      <c r="B441" s="40" t="s">
        <v>94</v>
      </c>
      <c r="C441" s="40" t="s">
        <v>1264</v>
      </c>
      <c r="D441" s="40" t="s">
        <v>1224</v>
      </c>
      <c r="E441" s="40" t="str">
        <f>MID(C441,3,3)</f>
        <v>572</v>
      </c>
      <c r="F441" s="162" t="str">
        <f>MID(C441,6,3)</f>
        <v>019</v>
      </c>
      <c r="G441" s="40">
        <v>24</v>
      </c>
      <c r="J441" s="41"/>
      <c r="O441" s="162"/>
    </row>
    <row r="442" spans="1:15" ht="18.75" customHeight="1">
      <c r="A442" s="268" t="str">
        <f t="shared" si="53"/>
        <v>CK(MegaFlux)572026</v>
      </c>
      <c r="B442" s="40" t="s">
        <v>94</v>
      </c>
      <c r="C442" s="40" t="s">
        <v>420</v>
      </c>
      <c r="D442" s="40" t="s">
        <v>1224</v>
      </c>
      <c r="E442" s="40" t="str">
        <f t="shared" si="44"/>
        <v>572</v>
      </c>
      <c r="F442" s="162" t="str">
        <f t="shared" si="52"/>
        <v>026</v>
      </c>
      <c r="G442" s="40">
        <v>33</v>
      </c>
      <c r="J442" s="41"/>
      <c r="O442" s="162"/>
    </row>
    <row r="443" spans="1:15" ht="18.75" customHeight="1">
      <c r="A443" s="268" t="str">
        <f t="shared" si="53"/>
        <v>CK(MegaFlux)572050</v>
      </c>
      <c r="B443" s="40" t="s">
        <v>94</v>
      </c>
      <c r="C443" s="40" t="s">
        <v>421</v>
      </c>
      <c r="D443" s="40" t="s">
        <v>1224</v>
      </c>
      <c r="E443" s="40" t="str">
        <f t="shared" si="44"/>
        <v>572</v>
      </c>
      <c r="F443" s="162" t="str">
        <f>MID(C443,6,3)</f>
        <v>050</v>
      </c>
      <c r="G443" s="40">
        <v>62</v>
      </c>
      <c r="J443" s="41"/>
      <c r="O443" s="162"/>
    </row>
    <row r="444" spans="1:15" ht="18.75" customHeight="1">
      <c r="A444" s="268" t="str">
        <f t="shared" si="53"/>
        <v>CK(MegaFlux)572060</v>
      </c>
      <c r="B444" s="40" t="s">
        <v>94</v>
      </c>
      <c r="C444" s="40" t="s">
        <v>422</v>
      </c>
      <c r="D444" s="40" t="s">
        <v>1224</v>
      </c>
      <c r="E444" s="40" t="str">
        <f t="shared" si="44"/>
        <v>572</v>
      </c>
      <c r="F444" s="162" t="str">
        <f aca="true" t="shared" si="56" ref="F444:F461">MID(C444,6,3)</f>
        <v>060</v>
      </c>
      <c r="G444" s="40">
        <v>75</v>
      </c>
      <c r="J444" s="41"/>
      <c r="O444" s="162"/>
    </row>
    <row r="445" spans="1:15" ht="18.75" customHeight="1">
      <c r="A445" s="268" t="str">
        <f t="shared" si="53"/>
        <v>CK(MegaFlux)572075</v>
      </c>
      <c r="B445" s="40" t="s">
        <v>94</v>
      </c>
      <c r="C445" s="40" t="s">
        <v>423</v>
      </c>
      <c r="D445" s="40" t="s">
        <v>1224</v>
      </c>
      <c r="E445" s="40" t="str">
        <f t="shared" si="44"/>
        <v>572</v>
      </c>
      <c r="F445" s="162" t="str">
        <f t="shared" si="56"/>
        <v>075</v>
      </c>
      <c r="G445" s="40">
        <v>94</v>
      </c>
      <c r="J445" s="41"/>
      <c r="O445" s="162"/>
    </row>
    <row r="446" spans="1:15" ht="18.75" customHeight="1">
      <c r="A446" s="268" t="str">
        <f t="shared" si="53"/>
        <v>CK(MegaFlux)572090</v>
      </c>
      <c r="B446" s="40" t="s">
        <v>94</v>
      </c>
      <c r="C446" s="40" t="s">
        <v>424</v>
      </c>
      <c r="D446" s="40" t="s">
        <v>1224</v>
      </c>
      <c r="E446" s="40" t="str">
        <f t="shared" si="44"/>
        <v>572</v>
      </c>
      <c r="F446" s="162" t="str">
        <f t="shared" si="56"/>
        <v>090</v>
      </c>
      <c r="G446" s="40">
        <v>112</v>
      </c>
      <c r="J446" s="41"/>
      <c r="O446" s="162"/>
    </row>
    <row r="447" spans="1:15" ht="18.75" customHeight="1">
      <c r="A447" s="268" t="str">
        <f aca="true" t="shared" si="57" ref="A447:A452">D447&amp;E447&amp;F447</f>
        <v>CK(MegaFlux)596019</v>
      </c>
      <c r="B447" s="40" t="s">
        <v>94</v>
      </c>
      <c r="C447" s="40" t="s">
        <v>1385</v>
      </c>
      <c r="D447" s="40" t="s">
        <v>888</v>
      </c>
      <c r="E447" s="40" t="str">
        <f aca="true" t="shared" si="58" ref="E447:E453">MID(C447,3,3)</f>
        <v>596</v>
      </c>
      <c r="F447" s="162" t="str">
        <f aca="true" t="shared" si="59" ref="F447:F453">MID(C447,6,3)</f>
        <v>019</v>
      </c>
      <c r="G447" s="40">
        <v>40</v>
      </c>
      <c r="J447" s="41"/>
      <c r="O447" s="162"/>
    </row>
    <row r="448" spans="1:15" ht="18.75" customHeight="1">
      <c r="A448" s="268" t="str">
        <f t="shared" si="57"/>
        <v>CK(MegaFlux)596026</v>
      </c>
      <c r="B448" s="40" t="s">
        <v>94</v>
      </c>
      <c r="C448" s="40" t="s">
        <v>1386</v>
      </c>
      <c r="D448" s="40" t="s">
        <v>888</v>
      </c>
      <c r="E448" s="40" t="str">
        <f t="shared" si="58"/>
        <v>596</v>
      </c>
      <c r="F448" s="162" t="str">
        <f t="shared" si="59"/>
        <v>026</v>
      </c>
      <c r="G448" s="40">
        <v>54</v>
      </c>
      <c r="J448" s="41"/>
      <c r="O448" s="162"/>
    </row>
    <row r="449" spans="1:15" ht="18.75" customHeight="1">
      <c r="A449" s="268" t="str">
        <f t="shared" si="57"/>
        <v>CK(MegaFlux)596050</v>
      </c>
      <c r="B449" s="40" t="s">
        <v>94</v>
      </c>
      <c r="C449" s="40" t="s">
        <v>1387</v>
      </c>
      <c r="D449" s="40" t="s">
        <v>888</v>
      </c>
      <c r="E449" s="40" t="str">
        <f t="shared" si="58"/>
        <v>596</v>
      </c>
      <c r="F449" s="162" t="str">
        <f t="shared" si="59"/>
        <v>050</v>
      </c>
      <c r="G449" s="40">
        <v>104</v>
      </c>
      <c r="J449" s="41"/>
      <c r="O449" s="162"/>
    </row>
    <row r="450" spans="1:15" ht="18.75" customHeight="1">
      <c r="A450" s="268" t="str">
        <f t="shared" si="57"/>
        <v>CK(MegaFlux)596060</v>
      </c>
      <c r="B450" s="40" t="s">
        <v>94</v>
      </c>
      <c r="C450" s="40" t="s">
        <v>1388</v>
      </c>
      <c r="D450" s="40" t="s">
        <v>888</v>
      </c>
      <c r="E450" s="40" t="str">
        <f t="shared" si="58"/>
        <v>596</v>
      </c>
      <c r="F450" s="162" t="str">
        <f t="shared" si="59"/>
        <v>060</v>
      </c>
      <c r="G450" s="40">
        <v>125</v>
      </c>
      <c r="J450" s="41"/>
      <c r="O450" s="162"/>
    </row>
    <row r="451" spans="1:15" ht="18.75" customHeight="1">
      <c r="A451" s="268" t="str">
        <f t="shared" si="57"/>
        <v>CK(MegaFlux)596075</v>
      </c>
      <c r="B451" s="40" t="s">
        <v>94</v>
      </c>
      <c r="C451" s="40" t="s">
        <v>1389</v>
      </c>
      <c r="D451" s="40" t="s">
        <v>888</v>
      </c>
      <c r="E451" s="40" t="str">
        <f t="shared" si="58"/>
        <v>596</v>
      </c>
      <c r="F451" s="162" t="str">
        <f t="shared" si="59"/>
        <v>075</v>
      </c>
      <c r="G451" s="40">
        <v>156</v>
      </c>
      <c r="J451" s="41"/>
      <c r="O451" s="162"/>
    </row>
    <row r="452" spans="1:15" ht="18.75" customHeight="1">
      <c r="A452" s="268" t="str">
        <f t="shared" si="57"/>
        <v>CK(MegaFlux)596090</v>
      </c>
      <c r="B452" s="40" t="s">
        <v>94</v>
      </c>
      <c r="C452" s="40" t="s">
        <v>1390</v>
      </c>
      <c r="D452" s="40" t="s">
        <v>888</v>
      </c>
      <c r="E452" s="40" t="str">
        <f t="shared" si="58"/>
        <v>596</v>
      </c>
      <c r="F452" s="162" t="str">
        <f t="shared" si="59"/>
        <v>090</v>
      </c>
      <c r="G452" s="40">
        <v>187</v>
      </c>
      <c r="J452" s="41"/>
      <c r="O452" s="162"/>
    </row>
    <row r="453" spans="1:15" ht="18.75" customHeight="1">
      <c r="A453" s="268" t="str">
        <f t="shared" si="53"/>
        <v>CK(MegaFlux)610019</v>
      </c>
      <c r="B453" s="40" t="s">
        <v>94</v>
      </c>
      <c r="C453" s="40" t="s">
        <v>1237</v>
      </c>
      <c r="D453" s="40" t="s">
        <v>1224</v>
      </c>
      <c r="E453" s="40" t="str">
        <f t="shared" si="58"/>
        <v>610</v>
      </c>
      <c r="F453" s="162" t="str">
        <f t="shared" si="59"/>
        <v>019</v>
      </c>
      <c r="G453" s="40">
        <v>61</v>
      </c>
      <c r="J453" s="41"/>
      <c r="O453" s="162"/>
    </row>
    <row r="454" spans="1:15" ht="18.75" customHeight="1">
      <c r="A454" s="268" t="str">
        <f t="shared" si="53"/>
        <v>CK(MegaFlux)610026</v>
      </c>
      <c r="B454" s="40" t="s">
        <v>94</v>
      </c>
      <c r="C454" s="40" t="s">
        <v>425</v>
      </c>
      <c r="D454" s="40" t="s">
        <v>1224</v>
      </c>
      <c r="E454" s="40" t="str">
        <f t="shared" si="44"/>
        <v>610</v>
      </c>
      <c r="F454" s="162" t="str">
        <f t="shared" si="56"/>
        <v>026</v>
      </c>
      <c r="G454" s="40">
        <v>83</v>
      </c>
      <c r="J454" s="41"/>
      <c r="O454" s="162"/>
    </row>
    <row r="455" spans="1:15" ht="18.75" customHeight="1">
      <c r="A455" s="268" t="str">
        <f t="shared" si="53"/>
        <v>CK(MegaFlux)610E20019</v>
      </c>
      <c r="B455" s="40" t="s">
        <v>94</v>
      </c>
      <c r="C455" s="40" t="s">
        <v>1238</v>
      </c>
      <c r="D455" s="40" t="s">
        <v>1224</v>
      </c>
      <c r="E455" s="40" t="str">
        <f>MID(C455,3,3)&amp;MID(C455,9,10)</f>
        <v>610E20</v>
      </c>
      <c r="F455" s="162" t="str">
        <f>MID(C455,6,3)</f>
        <v>019</v>
      </c>
      <c r="G455" s="40">
        <v>48</v>
      </c>
      <c r="J455" s="41"/>
      <c r="O455" s="162"/>
    </row>
    <row r="456" spans="1:15" ht="18.75" customHeight="1">
      <c r="A456" s="268" t="str">
        <f t="shared" si="53"/>
        <v>CK(MegaFlux)610E20026</v>
      </c>
      <c r="B456" s="40" t="s">
        <v>94</v>
      </c>
      <c r="C456" s="40" t="s">
        <v>1228</v>
      </c>
      <c r="D456" s="40" t="s">
        <v>1224</v>
      </c>
      <c r="E456" s="40" t="str">
        <f>MID(C456,3,3)&amp;MID(C456,9,10)</f>
        <v>610E20</v>
      </c>
      <c r="F456" s="162" t="str">
        <f t="shared" si="56"/>
        <v>026</v>
      </c>
      <c r="G456" s="40">
        <v>66</v>
      </c>
      <c r="J456" s="41"/>
      <c r="O456" s="162"/>
    </row>
    <row r="457" spans="1:15" ht="18.75" customHeight="1">
      <c r="A457" s="268" t="str">
        <f aca="true" t="shared" si="60" ref="A457:A490">D457&amp;E457&amp;F457</f>
        <v>CK(MegaFlux)610050</v>
      </c>
      <c r="B457" s="40" t="s">
        <v>94</v>
      </c>
      <c r="C457" s="40" t="s">
        <v>426</v>
      </c>
      <c r="D457" s="40" t="s">
        <v>1224</v>
      </c>
      <c r="E457" s="40" t="str">
        <f>MID(C457,3,3)</f>
        <v>610</v>
      </c>
      <c r="F457" s="162" t="str">
        <f t="shared" si="56"/>
        <v>050</v>
      </c>
      <c r="G457" s="40">
        <v>160</v>
      </c>
      <c r="J457" s="41"/>
      <c r="O457" s="162"/>
    </row>
    <row r="458" spans="1:15" ht="18.75" customHeight="1">
      <c r="A458" s="268" t="str">
        <f t="shared" si="60"/>
        <v>CK(MegaFlux)610E20050</v>
      </c>
      <c r="B458" s="40" t="s">
        <v>94</v>
      </c>
      <c r="C458" s="40" t="s">
        <v>427</v>
      </c>
      <c r="D458" s="40" t="s">
        <v>1224</v>
      </c>
      <c r="E458" s="40" t="str">
        <f>MID(C458,3,3)&amp;MID(C458,9,10)</f>
        <v>610E20</v>
      </c>
      <c r="F458" s="162" t="str">
        <f t="shared" si="56"/>
        <v>050</v>
      </c>
      <c r="G458" s="40">
        <v>128</v>
      </c>
      <c r="J458" s="41"/>
      <c r="O458" s="162"/>
    </row>
    <row r="459" spans="1:15" ht="18.75" customHeight="1">
      <c r="A459" s="268" t="str">
        <f t="shared" si="60"/>
        <v>CK(MegaFlux)610060</v>
      </c>
      <c r="B459" s="40" t="s">
        <v>94</v>
      </c>
      <c r="C459" s="40" t="s">
        <v>428</v>
      </c>
      <c r="D459" s="40" t="s">
        <v>1224</v>
      </c>
      <c r="E459" s="40" t="str">
        <f>MID(C459,3,3)</f>
        <v>610</v>
      </c>
      <c r="F459" s="162" t="str">
        <f t="shared" si="56"/>
        <v>060</v>
      </c>
      <c r="G459" s="40">
        <v>192</v>
      </c>
      <c r="J459" s="41"/>
      <c r="O459" s="162"/>
    </row>
    <row r="460" spans="1:15" ht="18.75" customHeight="1">
      <c r="A460" s="268" t="str">
        <f t="shared" si="60"/>
        <v>CK(MegaFlux)610E20060</v>
      </c>
      <c r="B460" s="40" t="s">
        <v>94</v>
      </c>
      <c r="C460" s="40" t="s">
        <v>429</v>
      </c>
      <c r="D460" s="40" t="s">
        <v>1224</v>
      </c>
      <c r="E460" s="40" t="str">
        <f>MID(C460,3,3)&amp;MID(C460,9,10)</f>
        <v>610E20</v>
      </c>
      <c r="F460" s="162" t="str">
        <f t="shared" si="56"/>
        <v>060</v>
      </c>
      <c r="G460" s="40">
        <v>153</v>
      </c>
      <c r="J460" s="41"/>
      <c r="O460" s="162"/>
    </row>
    <row r="461" spans="1:15" ht="18.75" customHeight="1">
      <c r="A461" s="268" t="str">
        <f t="shared" si="60"/>
        <v>CK(MegaFlux)610075</v>
      </c>
      <c r="B461" s="40" t="s">
        <v>94</v>
      </c>
      <c r="C461" s="40" t="s">
        <v>430</v>
      </c>
      <c r="D461" s="40" t="s">
        <v>1224</v>
      </c>
      <c r="E461" s="40" t="str">
        <f aca="true" t="shared" si="61" ref="E461:E498">MID(C461,3,3)</f>
        <v>610</v>
      </c>
      <c r="F461" s="162" t="str">
        <f t="shared" si="56"/>
        <v>075</v>
      </c>
      <c r="G461" s="40">
        <v>240</v>
      </c>
      <c r="J461" s="41"/>
      <c r="O461" s="162"/>
    </row>
    <row r="462" spans="1:15" ht="18.75" customHeight="1">
      <c r="A462" s="268" t="str">
        <f t="shared" si="60"/>
        <v>CK(MegaFlux)610090</v>
      </c>
      <c r="B462" s="40" t="s">
        <v>94</v>
      </c>
      <c r="C462" s="40" t="s">
        <v>431</v>
      </c>
      <c r="D462" s="40" t="s">
        <v>1224</v>
      </c>
      <c r="E462" s="40" t="str">
        <f t="shared" si="61"/>
        <v>610</v>
      </c>
      <c r="F462" s="162" t="str">
        <f aca="true" t="shared" si="62" ref="F462:F475">MID(C462,6,3)</f>
        <v>090</v>
      </c>
      <c r="G462" s="40">
        <v>288</v>
      </c>
      <c r="J462" s="41"/>
      <c r="O462" s="162"/>
    </row>
    <row r="463" spans="1:15" ht="18.75" customHeight="1">
      <c r="A463" s="268" t="str">
        <f aca="true" t="shared" si="63" ref="A463:A475">D463&amp;E463&amp;F463</f>
        <v>CK(MegaFlux)640019</v>
      </c>
      <c r="B463" s="40" t="s">
        <v>94</v>
      </c>
      <c r="C463" s="40" t="s">
        <v>1397</v>
      </c>
      <c r="D463" s="40" t="s">
        <v>888</v>
      </c>
      <c r="E463" s="40" t="str">
        <f t="shared" si="61"/>
        <v>640</v>
      </c>
      <c r="F463" s="162" t="str">
        <f t="shared" si="62"/>
        <v>019</v>
      </c>
      <c r="G463" s="40">
        <v>36</v>
      </c>
      <c r="J463" s="41"/>
      <c r="O463" s="162"/>
    </row>
    <row r="464" spans="1:15" ht="18.75" customHeight="1">
      <c r="A464" s="268" t="str">
        <f t="shared" si="63"/>
        <v>CK(MegaFlux)640026</v>
      </c>
      <c r="B464" s="40" t="s">
        <v>94</v>
      </c>
      <c r="C464" s="40" t="s">
        <v>1398</v>
      </c>
      <c r="D464" s="40" t="s">
        <v>888</v>
      </c>
      <c r="E464" s="40" t="str">
        <f t="shared" si="61"/>
        <v>640</v>
      </c>
      <c r="F464" s="162" t="str">
        <f t="shared" si="62"/>
        <v>026</v>
      </c>
      <c r="G464" s="40">
        <v>49</v>
      </c>
      <c r="J464" s="41"/>
      <c r="O464" s="162"/>
    </row>
    <row r="465" spans="1:15" ht="18.75" customHeight="1">
      <c r="A465" s="268" t="str">
        <f t="shared" si="63"/>
        <v>CK(MegaFlux)640050</v>
      </c>
      <c r="B465" s="40" t="s">
        <v>94</v>
      </c>
      <c r="C465" s="40" t="s">
        <v>1399</v>
      </c>
      <c r="D465" s="40" t="s">
        <v>888</v>
      </c>
      <c r="E465" s="40" t="str">
        <f t="shared" si="61"/>
        <v>640</v>
      </c>
      <c r="F465" s="162" t="str">
        <f t="shared" si="62"/>
        <v>050</v>
      </c>
      <c r="G465" s="40">
        <v>94</v>
      </c>
      <c r="J465" s="41"/>
      <c r="O465" s="162"/>
    </row>
    <row r="466" spans="1:15" ht="18.75" customHeight="1">
      <c r="A466" s="268" t="str">
        <f t="shared" si="63"/>
        <v>CK(MegaFlux)640060</v>
      </c>
      <c r="B466" s="40" t="s">
        <v>94</v>
      </c>
      <c r="C466" s="40" t="s">
        <v>1400</v>
      </c>
      <c r="D466" s="40" t="s">
        <v>888</v>
      </c>
      <c r="E466" s="40" t="str">
        <f t="shared" si="61"/>
        <v>640</v>
      </c>
      <c r="F466" s="162" t="str">
        <f t="shared" si="62"/>
        <v>060</v>
      </c>
      <c r="G466" s="40">
        <v>113</v>
      </c>
      <c r="J466" s="41"/>
      <c r="O466" s="162"/>
    </row>
    <row r="467" spans="1:15" ht="18.75" customHeight="1">
      <c r="A467" s="268" t="str">
        <f t="shared" si="63"/>
        <v>CK(MegaFlux)640075</v>
      </c>
      <c r="B467" s="40" t="s">
        <v>94</v>
      </c>
      <c r="C467" s="40" t="s">
        <v>1401</v>
      </c>
      <c r="D467" s="40" t="s">
        <v>888</v>
      </c>
      <c r="E467" s="40" t="str">
        <f t="shared" si="61"/>
        <v>640</v>
      </c>
      <c r="F467" s="162" t="str">
        <f t="shared" si="62"/>
        <v>075</v>
      </c>
      <c r="G467" s="40">
        <v>141</v>
      </c>
      <c r="J467" s="41"/>
      <c r="O467" s="162"/>
    </row>
    <row r="468" spans="1:15" ht="18.75" customHeight="1">
      <c r="A468" s="268" t="str">
        <f t="shared" si="63"/>
        <v>CK(MegaFlux)640090</v>
      </c>
      <c r="B468" s="40" t="s">
        <v>94</v>
      </c>
      <c r="C468" s="40" t="s">
        <v>1402</v>
      </c>
      <c r="D468" s="40" t="s">
        <v>888</v>
      </c>
      <c r="E468" s="40" t="str">
        <f t="shared" si="61"/>
        <v>640</v>
      </c>
      <c r="F468" s="162" t="str">
        <f t="shared" si="62"/>
        <v>090</v>
      </c>
      <c r="G468" s="40">
        <v>169</v>
      </c>
      <c r="J468" s="41"/>
      <c r="O468" s="162"/>
    </row>
    <row r="469" spans="1:15" ht="18.75" customHeight="1">
      <c r="A469" s="268" t="str">
        <f t="shared" si="63"/>
        <v>CK(MegaFlux)680019</v>
      </c>
      <c r="B469" s="40" t="s">
        <v>94</v>
      </c>
      <c r="C469" s="40" t="s">
        <v>1403</v>
      </c>
      <c r="D469" s="40" t="s">
        <v>888</v>
      </c>
      <c r="E469" s="40" t="str">
        <f t="shared" si="61"/>
        <v>680</v>
      </c>
      <c r="F469" s="162" t="str">
        <f t="shared" si="62"/>
        <v>019</v>
      </c>
      <c r="G469" s="40">
        <v>45</v>
      </c>
      <c r="J469" s="41"/>
      <c r="O469" s="162"/>
    </row>
    <row r="470" spans="1:15" ht="18.75" customHeight="1">
      <c r="A470" s="268" t="str">
        <f t="shared" si="63"/>
        <v>CK(MegaFlux)680026</v>
      </c>
      <c r="B470" s="40" t="s">
        <v>94</v>
      </c>
      <c r="C470" s="40" t="s">
        <v>1404</v>
      </c>
      <c r="D470" s="40" t="s">
        <v>888</v>
      </c>
      <c r="E470" s="40" t="str">
        <f t="shared" si="61"/>
        <v>680</v>
      </c>
      <c r="F470" s="162" t="str">
        <f t="shared" si="62"/>
        <v>026</v>
      </c>
      <c r="G470" s="40">
        <v>62</v>
      </c>
      <c r="J470" s="41"/>
      <c r="O470" s="162"/>
    </row>
    <row r="471" spans="1:15" ht="18.75" customHeight="1">
      <c r="A471" s="268" t="str">
        <f t="shared" si="63"/>
        <v>CK(MegaFlux)680050</v>
      </c>
      <c r="B471" s="40" t="s">
        <v>94</v>
      </c>
      <c r="C471" s="40" t="s">
        <v>1405</v>
      </c>
      <c r="D471" s="40" t="s">
        <v>888</v>
      </c>
      <c r="E471" s="40" t="str">
        <f t="shared" si="61"/>
        <v>680</v>
      </c>
      <c r="F471" s="162" t="str">
        <f t="shared" si="62"/>
        <v>050</v>
      </c>
      <c r="G471" s="40">
        <v>120</v>
      </c>
      <c r="J471" s="41"/>
      <c r="O471" s="162"/>
    </row>
    <row r="472" spans="1:15" ht="18.75" customHeight="1">
      <c r="A472" s="268" t="str">
        <f t="shared" si="63"/>
        <v>CK(MegaFlux)680060</v>
      </c>
      <c r="B472" s="40" t="s">
        <v>94</v>
      </c>
      <c r="C472" s="40" t="s">
        <v>1406</v>
      </c>
      <c r="D472" s="40" t="s">
        <v>888</v>
      </c>
      <c r="E472" s="40" t="str">
        <f t="shared" si="61"/>
        <v>680</v>
      </c>
      <c r="F472" s="162" t="str">
        <f t="shared" si="62"/>
        <v>060</v>
      </c>
      <c r="G472" s="40">
        <v>143</v>
      </c>
      <c r="J472" s="41"/>
      <c r="O472" s="162"/>
    </row>
    <row r="473" spans="1:15" ht="18.75" customHeight="1">
      <c r="A473" s="268" t="str">
        <f t="shared" si="63"/>
        <v>CK(MegaFlux)680075</v>
      </c>
      <c r="B473" s="40" t="s">
        <v>94</v>
      </c>
      <c r="C473" s="40" t="s">
        <v>1407</v>
      </c>
      <c r="D473" s="40" t="s">
        <v>888</v>
      </c>
      <c r="E473" s="40" t="str">
        <f t="shared" si="61"/>
        <v>680</v>
      </c>
      <c r="F473" s="162" t="str">
        <f t="shared" si="62"/>
        <v>075</v>
      </c>
      <c r="G473" s="40">
        <v>179</v>
      </c>
      <c r="J473" s="41"/>
      <c r="O473" s="162"/>
    </row>
    <row r="474" spans="1:15" ht="18.75" customHeight="1">
      <c r="A474" s="268" t="str">
        <f t="shared" si="63"/>
        <v>CK(MegaFlux)680090</v>
      </c>
      <c r="B474" s="40" t="s">
        <v>94</v>
      </c>
      <c r="C474" s="40" t="s">
        <v>1408</v>
      </c>
      <c r="D474" s="40" t="s">
        <v>888</v>
      </c>
      <c r="E474" s="40" t="str">
        <f t="shared" si="61"/>
        <v>680</v>
      </c>
      <c r="F474" s="162" t="str">
        <f t="shared" si="62"/>
        <v>090</v>
      </c>
      <c r="G474" s="40">
        <v>215</v>
      </c>
      <c r="J474" s="41"/>
      <c r="O474" s="162"/>
    </row>
    <row r="475" spans="1:15" ht="18.75" customHeight="1">
      <c r="A475" s="268" t="str">
        <f t="shared" si="63"/>
        <v>CK(MegaFlux)740019</v>
      </c>
      <c r="B475" s="40" t="s">
        <v>94</v>
      </c>
      <c r="C475" s="40" t="s">
        <v>1239</v>
      </c>
      <c r="D475" s="40" t="s">
        <v>1224</v>
      </c>
      <c r="E475" s="40" t="str">
        <f t="shared" si="61"/>
        <v>740</v>
      </c>
      <c r="F475" s="162" t="str">
        <f t="shared" si="62"/>
        <v>019</v>
      </c>
      <c r="G475" s="40">
        <v>65</v>
      </c>
      <c r="J475" s="41"/>
      <c r="O475" s="162"/>
    </row>
    <row r="476" spans="1:15" ht="18.75" customHeight="1">
      <c r="A476" s="268" t="str">
        <f t="shared" si="60"/>
        <v>CK(MegaFlux)740026</v>
      </c>
      <c r="B476" s="40" t="s">
        <v>94</v>
      </c>
      <c r="C476" s="40" t="s">
        <v>432</v>
      </c>
      <c r="D476" s="40" t="s">
        <v>1224</v>
      </c>
      <c r="E476" s="40" t="str">
        <f t="shared" si="61"/>
        <v>740</v>
      </c>
      <c r="F476" s="162" t="str">
        <f aca="true" t="shared" si="64" ref="F476:F490">MID(C476,6,3)</f>
        <v>026</v>
      </c>
      <c r="G476" s="40">
        <v>89</v>
      </c>
      <c r="J476" s="41"/>
      <c r="O476" s="162"/>
    </row>
    <row r="477" spans="1:15" ht="18.75" customHeight="1">
      <c r="A477" s="268" t="str">
        <f t="shared" si="60"/>
        <v>CK(MegaFlux)740050</v>
      </c>
      <c r="B477" s="40" t="s">
        <v>94</v>
      </c>
      <c r="C477" s="40" t="s">
        <v>433</v>
      </c>
      <c r="D477" s="40" t="s">
        <v>1224</v>
      </c>
      <c r="E477" s="40" t="str">
        <f t="shared" si="61"/>
        <v>740</v>
      </c>
      <c r="F477" s="162" t="str">
        <f t="shared" si="64"/>
        <v>050</v>
      </c>
      <c r="G477" s="40">
        <v>171</v>
      </c>
      <c r="J477" s="41"/>
      <c r="O477" s="162"/>
    </row>
    <row r="478" spans="1:15" ht="18.75" customHeight="1">
      <c r="A478" s="268" t="str">
        <f t="shared" si="60"/>
        <v>CK(MegaFlux)740060</v>
      </c>
      <c r="B478" s="40" t="s">
        <v>94</v>
      </c>
      <c r="C478" s="40" t="s">
        <v>434</v>
      </c>
      <c r="D478" s="40" t="s">
        <v>1224</v>
      </c>
      <c r="E478" s="40" t="str">
        <f t="shared" si="61"/>
        <v>740</v>
      </c>
      <c r="F478" s="162" t="str">
        <f t="shared" si="64"/>
        <v>060</v>
      </c>
      <c r="G478" s="40">
        <v>206</v>
      </c>
      <c r="J478" s="41"/>
      <c r="O478" s="162"/>
    </row>
    <row r="479" spans="1:15" ht="18.75" customHeight="1">
      <c r="A479" s="268" t="str">
        <f>D479&amp;E479&amp;F479</f>
        <v>CK(MegaFlux)740075</v>
      </c>
      <c r="B479" s="40" t="s">
        <v>94</v>
      </c>
      <c r="C479" s="40" t="s">
        <v>1391</v>
      </c>
      <c r="D479" s="40" t="s">
        <v>888</v>
      </c>
      <c r="E479" s="40" t="str">
        <f t="shared" si="61"/>
        <v>740</v>
      </c>
      <c r="F479" s="162" t="str">
        <f>MID(C479,6,3)</f>
        <v>075</v>
      </c>
      <c r="G479" s="40">
        <v>257</v>
      </c>
      <c r="J479" s="41"/>
      <c r="O479" s="162"/>
    </row>
    <row r="480" spans="1:15" ht="18.75" customHeight="1">
      <c r="A480" s="268" t="str">
        <f t="shared" si="60"/>
        <v>CK(MegaFlux)740090</v>
      </c>
      <c r="B480" s="40" t="s">
        <v>94</v>
      </c>
      <c r="C480" s="40" t="s">
        <v>435</v>
      </c>
      <c r="D480" s="40" t="s">
        <v>1224</v>
      </c>
      <c r="E480" s="40" t="str">
        <f t="shared" si="61"/>
        <v>740</v>
      </c>
      <c r="F480" s="162" t="str">
        <f t="shared" si="64"/>
        <v>090</v>
      </c>
      <c r="G480" s="40">
        <v>309</v>
      </c>
      <c r="J480" s="41"/>
      <c r="O480" s="162"/>
    </row>
    <row r="481" spans="1:15" ht="18.75" customHeight="1">
      <c r="A481" s="268" t="str">
        <f>D481&amp;E481&amp;F481</f>
        <v>CK(MegaFlux)777019</v>
      </c>
      <c r="B481" s="40" t="s">
        <v>94</v>
      </c>
      <c r="C481" s="40" t="s">
        <v>1240</v>
      </c>
      <c r="D481" s="40" t="s">
        <v>1224</v>
      </c>
      <c r="E481" s="40" t="str">
        <f t="shared" si="61"/>
        <v>777</v>
      </c>
      <c r="F481" s="162" t="str">
        <f>MID(C481,6,3)</f>
        <v>019</v>
      </c>
      <c r="G481" s="40">
        <v>22</v>
      </c>
      <c r="J481" s="41"/>
      <c r="O481" s="162"/>
    </row>
    <row r="482" spans="1:15" ht="18.75" customHeight="1">
      <c r="A482" s="268" t="str">
        <f t="shared" si="60"/>
        <v>CK(MegaFlux)777026</v>
      </c>
      <c r="B482" s="40" t="s">
        <v>94</v>
      </c>
      <c r="C482" s="40" t="s">
        <v>436</v>
      </c>
      <c r="D482" s="40" t="s">
        <v>1224</v>
      </c>
      <c r="E482" s="40" t="str">
        <f t="shared" si="61"/>
        <v>777</v>
      </c>
      <c r="F482" s="162" t="str">
        <f t="shared" si="64"/>
        <v>026</v>
      </c>
      <c r="G482" s="40">
        <v>30</v>
      </c>
      <c r="J482" s="41"/>
      <c r="O482" s="162"/>
    </row>
    <row r="483" spans="1:15" ht="18.75" customHeight="1">
      <c r="A483" s="268" t="str">
        <f t="shared" si="60"/>
        <v>CK(MegaFlux)777050</v>
      </c>
      <c r="B483" s="40" t="s">
        <v>94</v>
      </c>
      <c r="C483" s="40" t="s">
        <v>437</v>
      </c>
      <c r="D483" s="40" t="s">
        <v>1224</v>
      </c>
      <c r="E483" s="40" t="str">
        <f t="shared" si="61"/>
        <v>777</v>
      </c>
      <c r="F483" s="162" t="str">
        <f t="shared" si="64"/>
        <v>050</v>
      </c>
      <c r="G483" s="40">
        <v>56</v>
      </c>
      <c r="J483" s="41"/>
      <c r="O483" s="162"/>
    </row>
    <row r="484" spans="1:15" ht="18.75" customHeight="1">
      <c r="A484" s="268" t="str">
        <f t="shared" si="60"/>
        <v>CK(MegaFlux)777060</v>
      </c>
      <c r="B484" s="40" t="s">
        <v>94</v>
      </c>
      <c r="C484" s="40" t="s">
        <v>438</v>
      </c>
      <c r="D484" s="40" t="s">
        <v>1224</v>
      </c>
      <c r="E484" s="40" t="str">
        <f t="shared" si="61"/>
        <v>777</v>
      </c>
      <c r="F484" s="162" t="str">
        <f t="shared" si="64"/>
        <v>060</v>
      </c>
      <c r="G484" s="40">
        <v>68</v>
      </c>
      <c r="J484" s="41"/>
      <c r="O484" s="162"/>
    </row>
    <row r="485" spans="1:15" ht="18.75" customHeight="1">
      <c r="A485" s="268" t="str">
        <f>D485&amp;E485&amp;F485</f>
        <v>CK(MegaFlux)777075</v>
      </c>
      <c r="B485" s="40" t="s">
        <v>94</v>
      </c>
      <c r="C485" s="40" t="s">
        <v>1392</v>
      </c>
      <c r="D485" s="40" t="s">
        <v>888</v>
      </c>
      <c r="E485" s="40" t="str">
        <f t="shared" si="61"/>
        <v>777</v>
      </c>
      <c r="F485" s="162" t="str">
        <f>MID(C485,6,3)</f>
        <v>075</v>
      </c>
      <c r="G485" s="40">
        <v>85</v>
      </c>
      <c r="J485" s="41"/>
      <c r="O485" s="162"/>
    </row>
    <row r="486" spans="1:15" ht="18.75" customHeight="1">
      <c r="A486" s="268" t="str">
        <f t="shared" si="60"/>
        <v>CK(MegaFlux)777090</v>
      </c>
      <c r="B486" s="40" t="s">
        <v>94</v>
      </c>
      <c r="C486" s="40" t="s">
        <v>439</v>
      </c>
      <c r="D486" s="40" t="s">
        <v>1224</v>
      </c>
      <c r="E486" s="40" t="str">
        <f t="shared" si="61"/>
        <v>777</v>
      </c>
      <c r="F486" s="162" t="str">
        <f t="shared" si="64"/>
        <v>090</v>
      </c>
      <c r="G486" s="40">
        <v>102</v>
      </c>
      <c r="J486" s="41"/>
      <c r="O486" s="162"/>
    </row>
    <row r="487" spans="1:15" ht="18.75" customHeight="1">
      <c r="A487" s="268" t="str">
        <f>D487&amp;E487&amp;F487</f>
        <v>CK(MegaFlux)778019</v>
      </c>
      <c r="B487" s="40" t="s">
        <v>94</v>
      </c>
      <c r="C487" s="40" t="s">
        <v>1241</v>
      </c>
      <c r="D487" s="40" t="s">
        <v>1224</v>
      </c>
      <c r="E487" s="40" t="str">
        <f t="shared" si="61"/>
        <v>778</v>
      </c>
      <c r="F487" s="162" t="str">
        <f>MID(C487,6,3)</f>
        <v>019</v>
      </c>
      <c r="G487" s="40">
        <v>27</v>
      </c>
      <c r="J487" s="41"/>
      <c r="O487" s="162"/>
    </row>
    <row r="488" spans="1:15" ht="18.75" customHeight="1">
      <c r="A488" s="268" t="str">
        <f t="shared" si="60"/>
        <v>CK(MegaFlux)778026</v>
      </c>
      <c r="B488" s="40" t="s">
        <v>94</v>
      </c>
      <c r="C488" s="40" t="s">
        <v>440</v>
      </c>
      <c r="D488" s="40" t="s">
        <v>1224</v>
      </c>
      <c r="E488" s="40" t="str">
        <f t="shared" si="61"/>
        <v>778</v>
      </c>
      <c r="F488" s="162" t="str">
        <f t="shared" si="64"/>
        <v>026</v>
      </c>
      <c r="G488" s="40">
        <v>37</v>
      </c>
      <c r="J488" s="41"/>
      <c r="O488" s="162"/>
    </row>
    <row r="489" spans="1:15" ht="18.75" customHeight="1">
      <c r="A489" s="268" t="str">
        <f t="shared" si="60"/>
        <v>CK(MegaFlux)778050</v>
      </c>
      <c r="B489" s="40" t="s">
        <v>94</v>
      </c>
      <c r="C489" s="40" t="s">
        <v>441</v>
      </c>
      <c r="D489" s="40" t="s">
        <v>1224</v>
      </c>
      <c r="E489" s="40" t="str">
        <f t="shared" si="61"/>
        <v>778</v>
      </c>
      <c r="F489" s="162" t="str">
        <f t="shared" si="64"/>
        <v>050</v>
      </c>
      <c r="G489" s="40">
        <v>70</v>
      </c>
      <c r="J489" s="41"/>
      <c r="O489" s="162"/>
    </row>
    <row r="490" spans="1:15" ht="18.75" customHeight="1">
      <c r="A490" s="268" t="str">
        <f t="shared" si="60"/>
        <v>CK(MegaFlux)778060</v>
      </c>
      <c r="B490" s="40" t="s">
        <v>94</v>
      </c>
      <c r="C490" s="40" t="s">
        <v>442</v>
      </c>
      <c r="D490" s="40" t="s">
        <v>1224</v>
      </c>
      <c r="E490" s="40" t="str">
        <f t="shared" si="61"/>
        <v>778</v>
      </c>
      <c r="F490" s="162" t="str">
        <f t="shared" si="64"/>
        <v>060</v>
      </c>
      <c r="G490" s="40">
        <v>85</v>
      </c>
      <c r="J490" s="41"/>
      <c r="O490" s="162"/>
    </row>
    <row r="491" spans="1:15" ht="18.75" customHeight="1">
      <c r="A491" s="268" t="str">
        <f aca="true" t="shared" si="65" ref="A491:A498">D491&amp;E491&amp;F491</f>
        <v>CK(MegaFlux)778075</v>
      </c>
      <c r="B491" s="40" t="s">
        <v>94</v>
      </c>
      <c r="C491" s="40" t="s">
        <v>1393</v>
      </c>
      <c r="D491" s="40" t="s">
        <v>888</v>
      </c>
      <c r="E491" s="40" t="str">
        <f t="shared" si="61"/>
        <v>778</v>
      </c>
      <c r="F491" s="162" t="str">
        <f aca="true" t="shared" si="66" ref="F491:F498">MID(C491,6,3)</f>
        <v>075</v>
      </c>
      <c r="G491" s="40">
        <v>107</v>
      </c>
      <c r="J491" s="41"/>
      <c r="O491" s="162"/>
    </row>
    <row r="492" spans="1:15" ht="18.75" customHeight="1">
      <c r="A492" s="268" t="str">
        <f t="shared" si="65"/>
        <v>CK(MegaFlux)778090</v>
      </c>
      <c r="B492" s="40" t="s">
        <v>94</v>
      </c>
      <c r="C492" s="40" t="s">
        <v>1394</v>
      </c>
      <c r="D492" s="40" t="s">
        <v>888</v>
      </c>
      <c r="E492" s="40" t="str">
        <f t="shared" si="61"/>
        <v>778</v>
      </c>
      <c r="F492" s="162" t="str">
        <f t="shared" si="66"/>
        <v>090</v>
      </c>
      <c r="G492" s="40">
        <v>128</v>
      </c>
      <c r="J492" s="41"/>
      <c r="O492" s="162"/>
    </row>
    <row r="493" spans="1:15" ht="18.75" customHeight="1">
      <c r="A493" s="268" t="str">
        <f t="shared" si="65"/>
        <v>CK(MegaFlux)888019</v>
      </c>
      <c r="B493" s="40" t="s">
        <v>94</v>
      </c>
      <c r="C493" s="40" t="s">
        <v>1265</v>
      </c>
      <c r="D493" s="40" t="s">
        <v>1224</v>
      </c>
      <c r="E493" s="40" t="str">
        <f t="shared" si="61"/>
        <v>888</v>
      </c>
      <c r="F493" s="162" t="str">
        <f t="shared" si="66"/>
        <v>019</v>
      </c>
      <c r="G493" s="40">
        <v>18</v>
      </c>
      <c r="J493" s="41"/>
      <c r="O493" s="162"/>
    </row>
    <row r="494" spans="1:15" ht="18.75" customHeight="1">
      <c r="A494" s="268" t="str">
        <f t="shared" si="65"/>
        <v>CK(MegaFlux)888026</v>
      </c>
      <c r="B494" s="40" t="s">
        <v>94</v>
      </c>
      <c r="C494" s="40" t="s">
        <v>1229</v>
      </c>
      <c r="D494" s="40" t="s">
        <v>1224</v>
      </c>
      <c r="E494" s="40" t="str">
        <f t="shared" si="61"/>
        <v>888</v>
      </c>
      <c r="F494" s="162" t="str">
        <f t="shared" si="66"/>
        <v>026</v>
      </c>
      <c r="G494" s="40">
        <v>24</v>
      </c>
      <c r="J494" s="41"/>
      <c r="O494" s="162"/>
    </row>
    <row r="495" spans="1:15" ht="18.75" customHeight="1">
      <c r="A495" s="268" t="str">
        <f t="shared" si="65"/>
        <v>CK(MegaFlux)888050</v>
      </c>
      <c r="B495" s="40" t="s">
        <v>94</v>
      </c>
      <c r="C495" s="40" t="s">
        <v>1230</v>
      </c>
      <c r="D495" s="40" t="s">
        <v>1224</v>
      </c>
      <c r="E495" s="40" t="str">
        <f t="shared" si="61"/>
        <v>888</v>
      </c>
      <c r="F495" s="162" t="str">
        <f t="shared" si="66"/>
        <v>050</v>
      </c>
      <c r="G495" s="40">
        <v>47</v>
      </c>
      <c r="J495" s="41"/>
      <c r="O495" s="162"/>
    </row>
    <row r="496" spans="1:10" ht="18.75" customHeight="1">
      <c r="A496" s="268" t="str">
        <f t="shared" si="65"/>
        <v>CK(MegaFlux)888060</v>
      </c>
      <c r="B496" s="40" t="s">
        <v>94</v>
      </c>
      <c r="C496" s="40" t="s">
        <v>1231</v>
      </c>
      <c r="D496" s="40" t="s">
        <v>1224</v>
      </c>
      <c r="E496" s="40" t="str">
        <f t="shared" si="61"/>
        <v>888</v>
      </c>
      <c r="F496" s="162" t="str">
        <f t="shared" si="66"/>
        <v>060</v>
      </c>
      <c r="G496" s="40">
        <v>57</v>
      </c>
      <c r="J496" s="41"/>
    </row>
    <row r="497" spans="1:7" ht="18.75" customHeight="1">
      <c r="A497" s="268" t="str">
        <f t="shared" si="65"/>
        <v>CK(MegaFlux)888075</v>
      </c>
      <c r="B497" s="40" t="s">
        <v>94</v>
      </c>
      <c r="C497" s="40" t="s">
        <v>1395</v>
      </c>
      <c r="D497" s="40" t="s">
        <v>888</v>
      </c>
      <c r="E497" s="40" t="str">
        <f t="shared" si="61"/>
        <v>888</v>
      </c>
      <c r="F497" s="162" t="str">
        <f t="shared" si="66"/>
        <v>075</v>
      </c>
      <c r="G497" s="40">
        <v>71</v>
      </c>
    </row>
    <row r="498" spans="1:7" ht="18.75" customHeight="1">
      <c r="A498" s="268" t="str">
        <f t="shared" si="65"/>
        <v>CK(MegaFlux)888090</v>
      </c>
      <c r="B498" s="40" t="s">
        <v>94</v>
      </c>
      <c r="C498" s="40" t="s">
        <v>1396</v>
      </c>
      <c r="D498" s="40" t="s">
        <v>888</v>
      </c>
      <c r="E498" s="40" t="str">
        <f t="shared" si="61"/>
        <v>888</v>
      </c>
      <c r="F498" s="162" t="str">
        <f t="shared" si="66"/>
        <v>090</v>
      </c>
      <c r="G498" s="40">
        <v>85</v>
      </c>
    </row>
    <row r="499" spans="1:7" ht="18.75" customHeight="1">
      <c r="A499" s="268" t="str">
        <f aca="true" t="shared" si="67" ref="A499:A528">D499&amp;E499&amp;F499</f>
        <v>CM(MPP)035060</v>
      </c>
      <c r="B499" s="40" t="s">
        <v>94</v>
      </c>
      <c r="C499" s="40" t="s">
        <v>443</v>
      </c>
      <c r="D499" s="40" t="s">
        <v>885</v>
      </c>
      <c r="E499" s="40" t="str">
        <f aca="true" t="shared" si="68" ref="E499:E528">MID(C499,3,3)</f>
        <v>035</v>
      </c>
      <c r="F499" s="162" t="str">
        <f aca="true" t="shared" si="69" ref="F499:F551">MID(C499,6,3)</f>
        <v>060</v>
      </c>
      <c r="G499" s="40">
        <v>13</v>
      </c>
    </row>
    <row r="500" spans="1:7" ht="18.75" customHeight="1">
      <c r="A500" s="268" t="str">
        <f t="shared" si="67"/>
        <v>CM(MPP)035125</v>
      </c>
      <c r="B500" s="40" t="s">
        <v>94</v>
      </c>
      <c r="C500" s="40" t="s">
        <v>444</v>
      </c>
      <c r="D500" s="40" t="s">
        <v>885</v>
      </c>
      <c r="E500" s="40" t="str">
        <f t="shared" si="68"/>
        <v>035</v>
      </c>
      <c r="F500" s="162" t="str">
        <f t="shared" si="69"/>
        <v>125</v>
      </c>
      <c r="G500" s="40">
        <v>26</v>
      </c>
    </row>
    <row r="501" spans="1:7" ht="18.75" customHeight="1">
      <c r="A501" s="268" t="str">
        <f t="shared" si="67"/>
        <v>CM(MPP)035147</v>
      </c>
      <c r="B501" s="40" t="s">
        <v>94</v>
      </c>
      <c r="C501" s="40" t="s">
        <v>445</v>
      </c>
      <c r="D501" s="40" t="s">
        <v>885</v>
      </c>
      <c r="E501" s="40" t="str">
        <f t="shared" si="68"/>
        <v>035</v>
      </c>
      <c r="F501" s="162" t="str">
        <f t="shared" si="69"/>
        <v>147</v>
      </c>
      <c r="G501" s="40">
        <v>31</v>
      </c>
    </row>
    <row r="502" spans="1:7" ht="18.75" customHeight="1">
      <c r="A502" s="268" t="str">
        <f t="shared" si="67"/>
        <v>CM(MPP)035160</v>
      </c>
      <c r="B502" s="40" t="s">
        <v>94</v>
      </c>
      <c r="C502" s="40" t="s">
        <v>446</v>
      </c>
      <c r="D502" s="40" t="s">
        <v>885</v>
      </c>
      <c r="E502" s="40" t="str">
        <f t="shared" si="68"/>
        <v>035</v>
      </c>
      <c r="F502" s="162" t="str">
        <f t="shared" si="69"/>
        <v>160</v>
      </c>
      <c r="G502" s="40">
        <v>33</v>
      </c>
    </row>
    <row r="503" spans="1:7" ht="18.75" customHeight="1">
      <c r="A503" s="268" t="str">
        <f t="shared" si="67"/>
        <v>CM(MPP)035173</v>
      </c>
      <c r="B503" s="40" t="s">
        <v>94</v>
      </c>
      <c r="C503" s="40" t="s">
        <v>447</v>
      </c>
      <c r="D503" s="40" t="s">
        <v>885</v>
      </c>
      <c r="E503" s="40" t="str">
        <f t="shared" si="68"/>
        <v>035</v>
      </c>
      <c r="F503" s="162" t="str">
        <f t="shared" si="69"/>
        <v>173</v>
      </c>
      <c r="G503" s="40">
        <v>36</v>
      </c>
    </row>
    <row r="504" spans="1:7" ht="18.75" customHeight="1">
      <c r="A504" s="268" t="str">
        <f t="shared" si="67"/>
        <v>CM(MPP)035200</v>
      </c>
      <c r="B504" s="40" t="s">
        <v>94</v>
      </c>
      <c r="C504" s="40" t="s">
        <v>448</v>
      </c>
      <c r="D504" s="40" t="s">
        <v>885</v>
      </c>
      <c r="E504" s="40" t="str">
        <f t="shared" si="68"/>
        <v>035</v>
      </c>
      <c r="F504" s="162" t="str">
        <f t="shared" si="69"/>
        <v>200</v>
      </c>
      <c r="G504" s="40">
        <v>42</v>
      </c>
    </row>
    <row r="505" spans="1:7" ht="18.75" customHeight="1">
      <c r="A505" s="268" t="str">
        <f t="shared" si="67"/>
        <v>CM(MPP)039060</v>
      </c>
      <c r="B505" s="40" t="s">
        <v>94</v>
      </c>
      <c r="C505" s="40" t="s">
        <v>449</v>
      </c>
      <c r="D505" s="40" t="s">
        <v>885</v>
      </c>
      <c r="E505" s="40" t="str">
        <f t="shared" si="68"/>
        <v>039</v>
      </c>
      <c r="F505" s="162" t="str">
        <f t="shared" si="69"/>
        <v>060</v>
      </c>
      <c r="G505" s="40">
        <v>17</v>
      </c>
    </row>
    <row r="506" spans="1:7" ht="18.75" customHeight="1">
      <c r="A506" s="268" t="str">
        <f t="shared" si="67"/>
        <v>CM(MPP)039125</v>
      </c>
      <c r="B506" s="40" t="s">
        <v>94</v>
      </c>
      <c r="C506" s="40" t="s">
        <v>450</v>
      </c>
      <c r="D506" s="40" t="s">
        <v>885</v>
      </c>
      <c r="E506" s="40" t="str">
        <f t="shared" si="68"/>
        <v>039</v>
      </c>
      <c r="F506" s="162" t="str">
        <f t="shared" si="69"/>
        <v>125</v>
      </c>
      <c r="G506" s="40">
        <v>35</v>
      </c>
    </row>
    <row r="507" spans="1:7" ht="18.75" customHeight="1">
      <c r="A507" s="268" t="str">
        <f t="shared" si="67"/>
        <v>CM(MPP)039147</v>
      </c>
      <c r="B507" s="40" t="s">
        <v>94</v>
      </c>
      <c r="C507" s="40" t="s">
        <v>451</v>
      </c>
      <c r="D507" s="40" t="s">
        <v>885</v>
      </c>
      <c r="E507" s="40" t="str">
        <f t="shared" si="68"/>
        <v>039</v>
      </c>
      <c r="F507" s="162" t="str">
        <f t="shared" si="69"/>
        <v>147</v>
      </c>
      <c r="G507" s="40">
        <v>41</v>
      </c>
    </row>
    <row r="508" spans="1:7" ht="18.75" customHeight="1">
      <c r="A508" s="268" t="str">
        <f t="shared" si="67"/>
        <v>CM(MPP)039160</v>
      </c>
      <c r="B508" s="40" t="s">
        <v>94</v>
      </c>
      <c r="C508" s="40" t="s">
        <v>452</v>
      </c>
      <c r="D508" s="40" t="s">
        <v>885</v>
      </c>
      <c r="E508" s="40" t="str">
        <f t="shared" si="68"/>
        <v>039</v>
      </c>
      <c r="F508" s="162" t="str">
        <f t="shared" si="69"/>
        <v>160</v>
      </c>
      <c r="G508" s="40">
        <v>45</v>
      </c>
    </row>
    <row r="509" spans="1:7" ht="18.75" customHeight="1">
      <c r="A509" s="268" t="str">
        <f t="shared" si="67"/>
        <v>CM(MPP)039173</v>
      </c>
      <c r="B509" s="40" t="s">
        <v>94</v>
      </c>
      <c r="C509" s="40" t="s">
        <v>453</v>
      </c>
      <c r="D509" s="40" t="s">
        <v>885</v>
      </c>
      <c r="E509" s="40" t="str">
        <f t="shared" si="68"/>
        <v>039</v>
      </c>
      <c r="F509" s="162" t="str">
        <f t="shared" si="69"/>
        <v>173</v>
      </c>
      <c r="G509" s="40">
        <v>48</v>
      </c>
    </row>
    <row r="510" spans="1:7" ht="18.75" customHeight="1">
      <c r="A510" s="268" t="str">
        <f t="shared" si="67"/>
        <v>CM(MPP)039200</v>
      </c>
      <c r="B510" s="40" t="s">
        <v>94</v>
      </c>
      <c r="C510" s="40" t="s">
        <v>454</v>
      </c>
      <c r="D510" s="40" t="s">
        <v>885</v>
      </c>
      <c r="E510" s="40" t="str">
        <f t="shared" si="68"/>
        <v>039</v>
      </c>
      <c r="F510" s="162" t="str">
        <f t="shared" si="69"/>
        <v>200</v>
      </c>
      <c r="G510" s="40">
        <v>56</v>
      </c>
    </row>
    <row r="511" spans="1:7" ht="18.75" customHeight="1">
      <c r="A511" s="268" t="str">
        <f t="shared" si="67"/>
        <v>CM(MPP)046060</v>
      </c>
      <c r="B511" s="40" t="s">
        <v>94</v>
      </c>
      <c r="C511" s="40" t="s">
        <v>455</v>
      </c>
      <c r="D511" s="40" t="s">
        <v>885</v>
      </c>
      <c r="E511" s="40" t="str">
        <f t="shared" si="68"/>
        <v>046</v>
      </c>
      <c r="F511" s="162" t="str">
        <f t="shared" si="69"/>
        <v>060</v>
      </c>
      <c r="G511" s="40">
        <v>20</v>
      </c>
    </row>
    <row r="512" spans="1:7" ht="18.75" customHeight="1">
      <c r="A512" s="268" t="str">
        <f t="shared" si="67"/>
        <v>CM(MPP)046125</v>
      </c>
      <c r="B512" s="40" t="s">
        <v>94</v>
      </c>
      <c r="C512" s="40" t="s">
        <v>456</v>
      </c>
      <c r="D512" s="40" t="s">
        <v>885</v>
      </c>
      <c r="E512" s="40" t="str">
        <f t="shared" si="68"/>
        <v>046</v>
      </c>
      <c r="F512" s="162" t="str">
        <f t="shared" si="69"/>
        <v>125</v>
      </c>
      <c r="G512" s="40">
        <v>42</v>
      </c>
    </row>
    <row r="513" spans="1:7" ht="18.75" customHeight="1">
      <c r="A513" s="268" t="str">
        <f t="shared" si="67"/>
        <v>CM(MPP)046147</v>
      </c>
      <c r="B513" s="40" t="s">
        <v>94</v>
      </c>
      <c r="C513" s="40" t="s">
        <v>457</v>
      </c>
      <c r="D513" s="40" t="s">
        <v>885</v>
      </c>
      <c r="E513" s="40" t="str">
        <f t="shared" si="68"/>
        <v>046</v>
      </c>
      <c r="F513" s="162" t="str">
        <f t="shared" si="69"/>
        <v>147</v>
      </c>
      <c r="G513" s="40">
        <v>49</v>
      </c>
    </row>
    <row r="514" spans="1:7" ht="18.75" customHeight="1">
      <c r="A514" s="268" t="str">
        <f t="shared" si="67"/>
        <v>CM(MPP)046160</v>
      </c>
      <c r="B514" s="40" t="s">
        <v>94</v>
      </c>
      <c r="C514" s="40" t="s">
        <v>458</v>
      </c>
      <c r="D514" s="40" t="s">
        <v>885</v>
      </c>
      <c r="E514" s="40" t="str">
        <f t="shared" si="68"/>
        <v>046</v>
      </c>
      <c r="F514" s="162" t="str">
        <f t="shared" si="69"/>
        <v>160</v>
      </c>
      <c r="G514" s="40">
        <v>53</v>
      </c>
    </row>
    <row r="515" spans="1:7" ht="18.75" customHeight="1">
      <c r="A515" s="268" t="str">
        <f t="shared" si="67"/>
        <v>CM(MPP)046173</v>
      </c>
      <c r="B515" s="40" t="s">
        <v>94</v>
      </c>
      <c r="C515" s="40" t="s">
        <v>459</v>
      </c>
      <c r="D515" s="40" t="s">
        <v>885</v>
      </c>
      <c r="E515" s="40" t="str">
        <f t="shared" si="68"/>
        <v>046</v>
      </c>
      <c r="F515" s="162" t="str">
        <f t="shared" si="69"/>
        <v>173</v>
      </c>
      <c r="G515" s="40">
        <v>57</v>
      </c>
    </row>
    <row r="516" spans="1:7" ht="18.75" customHeight="1">
      <c r="A516" s="268" t="str">
        <f t="shared" si="67"/>
        <v>CM(MPP)046200</v>
      </c>
      <c r="B516" s="40" t="s">
        <v>94</v>
      </c>
      <c r="C516" s="40" t="s">
        <v>460</v>
      </c>
      <c r="D516" s="40" t="s">
        <v>885</v>
      </c>
      <c r="E516" s="40" t="str">
        <f t="shared" si="68"/>
        <v>046</v>
      </c>
      <c r="F516" s="162" t="str">
        <f t="shared" si="69"/>
        <v>200</v>
      </c>
      <c r="G516" s="40">
        <v>67</v>
      </c>
    </row>
    <row r="517" spans="1:7" ht="18.75" customHeight="1">
      <c r="A517" s="268" t="str">
        <f t="shared" si="67"/>
        <v>CM(MPP)063026</v>
      </c>
      <c r="B517" s="40" t="s">
        <v>94</v>
      </c>
      <c r="C517" s="40" t="s">
        <v>461</v>
      </c>
      <c r="D517" s="40" t="s">
        <v>885</v>
      </c>
      <c r="E517" s="40" t="str">
        <f t="shared" si="68"/>
        <v>063</v>
      </c>
      <c r="F517" s="162" t="str">
        <f t="shared" si="69"/>
        <v>026</v>
      </c>
      <c r="G517" s="40">
        <v>10</v>
      </c>
    </row>
    <row r="518" spans="1:7" ht="18.75" customHeight="1">
      <c r="A518" s="268" t="str">
        <f t="shared" si="67"/>
        <v>CM(MPP)063060</v>
      </c>
      <c r="B518" s="40" t="s">
        <v>94</v>
      </c>
      <c r="C518" s="40" t="s">
        <v>462</v>
      </c>
      <c r="D518" s="40" t="s">
        <v>885</v>
      </c>
      <c r="E518" s="40" t="str">
        <f t="shared" si="68"/>
        <v>063</v>
      </c>
      <c r="F518" s="162" t="str">
        <f t="shared" si="69"/>
        <v>060</v>
      </c>
      <c r="G518" s="40">
        <v>24</v>
      </c>
    </row>
    <row r="519" spans="1:7" ht="18.75" customHeight="1">
      <c r="A519" s="268" t="str">
        <f t="shared" si="67"/>
        <v>CM(MPP)063125</v>
      </c>
      <c r="B519" s="40" t="s">
        <v>94</v>
      </c>
      <c r="C519" s="40" t="s">
        <v>463</v>
      </c>
      <c r="D519" s="40" t="s">
        <v>885</v>
      </c>
      <c r="E519" s="40" t="str">
        <f t="shared" si="68"/>
        <v>063</v>
      </c>
      <c r="F519" s="162" t="str">
        <f t="shared" si="69"/>
        <v>125</v>
      </c>
      <c r="G519" s="40">
        <v>50</v>
      </c>
    </row>
    <row r="520" spans="1:7" ht="18.75" customHeight="1">
      <c r="A520" s="268" t="str">
        <f t="shared" si="67"/>
        <v>CM(MPP)063147</v>
      </c>
      <c r="B520" s="40" t="s">
        <v>94</v>
      </c>
      <c r="C520" s="40" t="s">
        <v>464</v>
      </c>
      <c r="D520" s="40" t="s">
        <v>885</v>
      </c>
      <c r="E520" s="40" t="str">
        <f t="shared" si="68"/>
        <v>063</v>
      </c>
      <c r="F520" s="162" t="str">
        <f t="shared" si="69"/>
        <v>147</v>
      </c>
      <c r="G520" s="40">
        <v>59</v>
      </c>
    </row>
    <row r="521" spans="1:7" ht="18.75" customHeight="1">
      <c r="A521" s="268" t="str">
        <f t="shared" si="67"/>
        <v>CM(MPP)063160</v>
      </c>
      <c r="B521" s="40" t="s">
        <v>94</v>
      </c>
      <c r="C521" s="40" t="s">
        <v>465</v>
      </c>
      <c r="D521" s="40" t="s">
        <v>885</v>
      </c>
      <c r="E521" s="40" t="str">
        <f t="shared" si="68"/>
        <v>063</v>
      </c>
      <c r="F521" s="162" t="str">
        <f t="shared" si="69"/>
        <v>160</v>
      </c>
      <c r="G521" s="40">
        <v>64</v>
      </c>
    </row>
    <row r="522" spans="1:7" ht="18.75" customHeight="1">
      <c r="A522" s="268" t="str">
        <f t="shared" si="67"/>
        <v>CM(MPP)063173</v>
      </c>
      <c r="B522" s="40" t="s">
        <v>94</v>
      </c>
      <c r="C522" s="40" t="s">
        <v>466</v>
      </c>
      <c r="D522" s="40" t="s">
        <v>885</v>
      </c>
      <c r="E522" s="40" t="str">
        <f t="shared" si="68"/>
        <v>063</v>
      </c>
      <c r="F522" s="162" t="str">
        <f t="shared" si="69"/>
        <v>173</v>
      </c>
      <c r="G522" s="40">
        <v>69</v>
      </c>
    </row>
    <row r="523" spans="1:7" ht="18.75" customHeight="1">
      <c r="A523" s="268" t="str">
        <f t="shared" si="67"/>
        <v>CM(MPP)063200</v>
      </c>
      <c r="B523" s="40" t="s">
        <v>94</v>
      </c>
      <c r="C523" s="40" t="s">
        <v>467</v>
      </c>
      <c r="D523" s="40" t="s">
        <v>885</v>
      </c>
      <c r="E523" s="40" t="str">
        <f t="shared" si="68"/>
        <v>063</v>
      </c>
      <c r="F523" s="162" t="str">
        <f t="shared" si="69"/>
        <v>200</v>
      </c>
      <c r="G523" s="40">
        <v>80</v>
      </c>
    </row>
    <row r="524" spans="1:7" ht="18.75" customHeight="1">
      <c r="A524" s="268" t="str">
        <f t="shared" si="67"/>
        <v>CM(MPP)066026</v>
      </c>
      <c r="B524" s="40" t="s">
        <v>94</v>
      </c>
      <c r="C524" s="40" t="s">
        <v>468</v>
      </c>
      <c r="D524" s="40" t="s">
        <v>885</v>
      </c>
      <c r="E524" s="40" t="str">
        <f t="shared" si="68"/>
        <v>066</v>
      </c>
      <c r="F524" s="162" t="str">
        <f t="shared" si="69"/>
        <v>026</v>
      </c>
      <c r="G524" s="40">
        <v>11</v>
      </c>
    </row>
    <row r="525" spans="1:7" ht="18.75" customHeight="1">
      <c r="A525" s="268" t="str">
        <f t="shared" si="67"/>
        <v>CM(MPP)066060</v>
      </c>
      <c r="B525" s="40" t="s">
        <v>94</v>
      </c>
      <c r="C525" s="40" t="s">
        <v>469</v>
      </c>
      <c r="D525" s="40" t="s">
        <v>885</v>
      </c>
      <c r="E525" s="40" t="str">
        <f t="shared" si="68"/>
        <v>066</v>
      </c>
      <c r="F525" s="162" t="str">
        <f t="shared" si="69"/>
        <v>060</v>
      </c>
      <c r="G525" s="40">
        <v>26</v>
      </c>
    </row>
    <row r="526" spans="1:7" ht="18.75" customHeight="1">
      <c r="A526" s="268" t="str">
        <f t="shared" si="67"/>
        <v>CM(MPP)066125</v>
      </c>
      <c r="B526" s="40" t="s">
        <v>94</v>
      </c>
      <c r="C526" s="40" t="s">
        <v>470</v>
      </c>
      <c r="D526" s="40" t="s">
        <v>885</v>
      </c>
      <c r="E526" s="40" t="str">
        <f t="shared" si="68"/>
        <v>066</v>
      </c>
      <c r="F526" s="162" t="str">
        <f t="shared" si="69"/>
        <v>125</v>
      </c>
      <c r="G526" s="40">
        <v>54</v>
      </c>
    </row>
    <row r="527" spans="1:7" ht="18.75" customHeight="1">
      <c r="A527" s="268" t="str">
        <f t="shared" si="67"/>
        <v>CM(MPP)066147</v>
      </c>
      <c r="B527" s="40" t="s">
        <v>94</v>
      </c>
      <c r="C527" s="40" t="s">
        <v>471</v>
      </c>
      <c r="D527" s="40" t="s">
        <v>885</v>
      </c>
      <c r="E527" s="40" t="str">
        <f t="shared" si="68"/>
        <v>066</v>
      </c>
      <c r="F527" s="162" t="str">
        <f t="shared" si="69"/>
        <v>147</v>
      </c>
      <c r="G527" s="40">
        <v>64</v>
      </c>
    </row>
    <row r="528" spans="1:7" ht="18.75" customHeight="1">
      <c r="A528" s="268" t="str">
        <f t="shared" si="67"/>
        <v>CM(MPP)066160</v>
      </c>
      <c r="B528" s="40" t="s">
        <v>94</v>
      </c>
      <c r="C528" s="40" t="s">
        <v>472</v>
      </c>
      <c r="D528" s="40" t="s">
        <v>885</v>
      </c>
      <c r="E528" s="40" t="str">
        <f t="shared" si="68"/>
        <v>066</v>
      </c>
      <c r="F528" s="162" t="str">
        <f t="shared" si="69"/>
        <v>160</v>
      </c>
      <c r="G528" s="40">
        <v>69</v>
      </c>
    </row>
    <row r="529" spans="1:7" ht="18.75" customHeight="1">
      <c r="A529" s="268" t="str">
        <f aca="true" t="shared" si="70" ref="A529:A592">D529&amp;E529&amp;F529</f>
        <v>CM(MPP)066173</v>
      </c>
      <c r="B529" s="40" t="s">
        <v>94</v>
      </c>
      <c r="C529" s="40" t="s">
        <v>473</v>
      </c>
      <c r="D529" s="40" t="s">
        <v>885</v>
      </c>
      <c r="E529" s="40" t="str">
        <f aca="true" t="shared" si="71" ref="E529:E592">MID(C529,3,3)</f>
        <v>066</v>
      </c>
      <c r="F529" s="162" t="str">
        <f t="shared" si="69"/>
        <v>173</v>
      </c>
      <c r="G529" s="40">
        <v>75</v>
      </c>
    </row>
    <row r="530" spans="1:7" ht="18.75" customHeight="1">
      <c r="A530" s="268" t="str">
        <f t="shared" si="70"/>
        <v>CM(MPP)066200</v>
      </c>
      <c r="B530" s="40" t="s">
        <v>94</v>
      </c>
      <c r="C530" s="40" t="s">
        <v>474</v>
      </c>
      <c r="D530" s="40" t="s">
        <v>885</v>
      </c>
      <c r="E530" s="40" t="str">
        <f t="shared" si="71"/>
        <v>066</v>
      </c>
      <c r="F530" s="162" t="str">
        <f t="shared" si="69"/>
        <v>200</v>
      </c>
      <c r="G530" s="40">
        <v>86</v>
      </c>
    </row>
    <row r="531" spans="1:7" ht="18.75" customHeight="1">
      <c r="A531" s="268" t="str">
        <f t="shared" si="70"/>
        <v>CM(MPP)067026</v>
      </c>
      <c r="B531" s="40" t="s">
        <v>94</v>
      </c>
      <c r="C531" s="40" t="s">
        <v>475</v>
      </c>
      <c r="D531" s="40" t="s">
        <v>885</v>
      </c>
      <c r="E531" s="40" t="str">
        <f t="shared" si="71"/>
        <v>067</v>
      </c>
      <c r="F531" s="162" t="str">
        <f t="shared" si="69"/>
        <v>026</v>
      </c>
      <c r="G531" s="40">
        <v>21</v>
      </c>
    </row>
    <row r="532" spans="1:7" ht="18.75" customHeight="1">
      <c r="A532" s="268" t="str">
        <f t="shared" si="70"/>
        <v>CM(MPP)067060</v>
      </c>
      <c r="B532" s="40" t="s">
        <v>94</v>
      </c>
      <c r="C532" s="40" t="s">
        <v>476</v>
      </c>
      <c r="D532" s="40" t="s">
        <v>885</v>
      </c>
      <c r="E532" s="40" t="str">
        <f t="shared" si="71"/>
        <v>067</v>
      </c>
      <c r="F532" s="162" t="str">
        <f t="shared" si="69"/>
        <v>060</v>
      </c>
      <c r="G532" s="40">
        <v>50</v>
      </c>
    </row>
    <row r="533" spans="1:7" ht="18.75" customHeight="1">
      <c r="A533" s="268" t="str">
        <f t="shared" si="70"/>
        <v>CM(MPP)067125</v>
      </c>
      <c r="B533" s="40" t="s">
        <v>94</v>
      </c>
      <c r="C533" s="40" t="s">
        <v>477</v>
      </c>
      <c r="D533" s="40" t="s">
        <v>885</v>
      </c>
      <c r="E533" s="40" t="str">
        <f t="shared" si="71"/>
        <v>067</v>
      </c>
      <c r="F533" s="162" t="str">
        <f t="shared" si="69"/>
        <v>125</v>
      </c>
      <c r="G533" s="40">
        <v>103</v>
      </c>
    </row>
    <row r="534" spans="1:7" ht="18.75" customHeight="1">
      <c r="A534" s="268" t="str">
        <f t="shared" si="70"/>
        <v>CM(MPP)067147</v>
      </c>
      <c r="B534" s="40" t="s">
        <v>94</v>
      </c>
      <c r="C534" s="40" t="s">
        <v>478</v>
      </c>
      <c r="D534" s="40" t="s">
        <v>885</v>
      </c>
      <c r="E534" s="40" t="str">
        <f t="shared" si="71"/>
        <v>067</v>
      </c>
      <c r="F534" s="162" t="str">
        <f t="shared" si="69"/>
        <v>147</v>
      </c>
      <c r="G534" s="40">
        <v>122</v>
      </c>
    </row>
    <row r="535" spans="1:7" ht="18.75" customHeight="1">
      <c r="A535" s="268" t="str">
        <f t="shared" si="70"/>
        <v>CM(MPP)067160</v>
      </c>
      <c r="B535" s="40" t="s">
        <v>94</v>
      </c>
      <c r="C535" s="40" t="s">
        <v>479</v>
      </c>
      <c r="D535" s="40" t="s">
        <v>885</v>
      </c>
      <c r="E535" s="40" t="str">
        <f t="shared" si="71"/>
        <v>067</v>
      </c>
      <c r="F535" s="162" t="str">
        <f t="shared" si="69"/>
        <v>160</v>
      </c>
      <c r="G535" s="40">
        <v>132</v>
      </c>
    </row>
    <row r="536" spans="1:7" ht="18.75" customHeight="1">
      <c r="A536" s="268" t="str">
        <f t="shared" si="70"/>
        <v>CM(MPP)067173</v>
      </c>
      <c r="B536" s="40" t="s">
        <v>94</v>
      </c>
      <c r="C536" s="40" t="s">
        <v>480</v>
      </c>
      <c r="D536" s="40" t="s">
        <v>885</v>
      </c>
      <c r="E536" s="40" t="str">
        <f t="shared" si="71"/>
        <v>067</v>
      </c>
      <c r="F536" s="162" t="str">
        <f t="shared" si="69"/>
        <v>173</v>
      </c>
      <c r="G536" s="40">
        <v>144</v>
      </c>
    </row>
    <row r="537" spans="1:7" ht="18.75" customHeight="1">
      <c r="A537" s="268" t="str">
        <f t="shared" si="70"/>
        <v>CM(MPP)067200</v>
      </c>
      <c r="B537" s="40" t="s">
        <v>94</v>
      </c>
      <c r="C537" s="40" t="s">
        <v>481</v>
      </c>
      <c r="D537" s="40" t="s">
        <v>885</v>
      </c>
      <c r="E537" s="40" t="str">
        <f t="shared" si="71"/>
        <v>067</v>
      </c>
      <c r="F537" s="162" t="str">
        <f t="shared" si="69"/>
        <v>200</v>
      </c>
      <c r="G537" s="40">
        <v>165</v>
      </c>
    </row>
    <row r="538" spans="1:7" ht="18.75" customHeight="1">
      <c r="A538" s="268" t="str">
        <f t="shared" si="70"/>
        <v>CM(MPP)068026</v>
      </c>
      <c r="B538" s="40" t="s">
        <v>94</v>
      </c>
      <c r="C538" s="40" t="s">
        <v>482</v>
      </c>
      <c r="D538" s="40" t="s">
        <v>885</v>
      </c>
      <c r="E538" s="40" t="str">
        <f t="shared" si="71"/>
        <v>068</v>
      </c>
      <c r="F538" s="162" t="str">
        <f t="shared" si="69"/>
        <v>026</v>
      </c>
      <c r="G538" s="40">
        <v>14</v>
      </c>
    </row>
    <row r="539" spans="1:7" ht="18.75" customHeight="1">
      <c r="A539" s="268" t="str">
        <f t="shared" si="70"/>
        <v>CM(MPP)068060</v>
      </c>
      <c r="B539" s="40" t="s">
        <v>94</v>
      </c>
      <c r="C539" s="40" t="s">
        <v>483</v>
      </c>
      <c r="D539" s="40" t="s">
        <v>885</v>
      </c>
      <c r="E539" s="40" t="str">
        <f t="shared" si="71"/>
        <v>068</v>
      </c>
      <c r="F539" s="162" t="str">
        <f t="shared" si="69"/>
        <v>060</v>
      </c>
      <c r="G539" s="40">
        <v>33</v>
      </c>
    </row>
    <row r="540" spans="1:7" ht="18.75" customHeight="1">
      <c r="A540" s="268" t="str">
        <f t="shared" si="70"/>
        <v>CM(MPP)068125</v>
      </c>
      <c r="B540" s="40" t="s">
        <v>94</v>
      </c>
      <c r="C540" s="40" t="s">
        <v>484</v>
      </c>
      <c r="D540" s="40" t="s">
        <v>885</v>
      </c>
      <c r="E540" s="40" t="str">
        <f t="shared" si="71"/>
        <v>068</v>
      </c>
      <c r="F540" s="162" t="str">
        <f t="shared" si="69"/>
        <v>125</v>
      </c>
      <c r="G540" s="40">
        <v>70</v>
      </c>
    </row>
    <row r="541" spans="1:7" ht="18.75" customHeight="1">
      <c r="A541" s="268" t="str">
        <f t="shared" si="70"/>
        <v>CM(MPP)068147</v>
      </c>
      <c r="B541" s="40" t="s">
        <v>94</v>
      </c>
      <c r="C541" s="40" t="s">
        <v>485</v>
      </c>
      <c r="D541" s="40" t="s">
        <v>885</v>
      </c>
      <c r="E541" s="40" t="str">
        <f t="shared" si="71"/>
        <v>068</v>
      </c>
      <c r="F541" s="162" t="str">
        <f t="shared" si="69"/>
        <v>147</v>
      </c>
      <c r="G541" s="40">
        <v>81</v>
      </c>
    </row>
    <row r="542" spans="1:7" ht="18.75" customHeight="1">
      <c r="A542" s="268" t="str">
        <f t="shared" si="70"/>
        <v>CM(MPP)068160</v>
      </c>
      <c r="B542" s="40" t="s">
        <v>94</v>
      </c>
      <c r="C542" s="40" t="s">
        <v>486</v>
      </c>
      <c r="D542" s="40" t="s">
        <v>885</v>
      </c>
      <c r="E542" s="40" t="str">
        <f t="shared" si="71"/>
        <v>068</v>
      </c>
      <c r="F542" s="162" t="str">
        <f t="shared" si="69"/>
        <v>160</v>
      </c>
      <c r="G542" s="40">
        <v>89</v>
      </c>
    </row>
    <row r="543" spans="1:7" ht="18.75" customHeight="1">
      <c r="A543" s="268" t="str">
        <f t="shared" si="70"/>
        <v>CM(MPP)068173</v>
      </c>
      <c r="B543" s="40" t="s">
        <v>94</v>
      </c>
      <c r="C543" s="40" t="s">
        <v>487</v>
      </c>
      <c r="D543" s="40" t="s">
        <v>885</v>
      </c>
      <c r="E543" s="40" t="str">
        <f t="shared" si="71"/>
        <v>068</v>
      </c>
      <c r="F543" s="162" t="str">
        <f t="shared" si="69"/>
        <v>173</v>
      </c>
      <c r="G543" s="40">
        <v>95</v>
      </c>
    </row>
    <row r="544" spans="1:7" ht="18.75" customHeight="1">
      <c r="A544" s="268" t="str">
        <f t="shared" si="70"/>
        <v>CM(MPP)068200</v>
      </c>
      <c r="B544" s="40" t="s">
        <v>94</v>
      </c>
      <c r="C544" s="40" t="s">
        <v>488</v>
      </c>
      <c r="D544" s="40" t="s">
        <v>885</v>
      </c>
      <c r="E544" s="40" t="str">
        <f t="shared" si="71"/>
        <v>068</v>
      </c>
      <c r="F544" s="162" t="str">
        <f t="shared" si="69"/>
        <v>200</v>
      </c>
      <c r="G544" s="40">
        <v>112</v>
      </c>
    </row>
    <row r="545" spans="1:7" ht="18.75" customHeight="1">
      <c r="A545" s="268" t="str">
        <f t="shared" si="70"/>
        <v>CM(MPP)078026</v>
      </c>
      <c r="B545" s="40" t="s">
        <v>94</v>
      </c>
      <c r="C545" s="40" t="s">
        <v>489</v>
      </c>
      <c r="D545" s="40" t="s">
        <v>885</v>
      </c>
      <c r="E545" s="40" t="str">
        <f t="shared" si="71"/>
        <v>078</v>
      </c>
      <c r="F545" s="162" t="str">
        <f t="shared" si="69"/>
        <v>026</v>
      </c>
      <c r="G545" s="40">
        <v>11</v>
      </c>
    </row>
    <row r="546" spans="1:7" ht="18.75" customHeight="1">
      <c r="A546" s="268" t="str">
        <f t="shared" si="70"/>
        <v>CM(MPP)078060</v>
      </c>
      <c r="B546" s="40" t="s">
        <v>94</v>
      </c>
      <c r="C546" s="40" t="s">
        <v>490</v>
      </c>
      <c r="D546" s="40" t="s">
        <v>885</v>
      </c>
      <c r="E546" s="40" t="str">
        <f t="shared" si="71"/>
        <v>078</v>
      </c>
      <c r="F546" s="162" t="str">
        <f t="shared" si="69"/>
        <v>060</v>
      </c>
      <c r="G546" s="40">
        <v>25</v>
      </c>
    </row>
    <row r="547" spans="1:7" ht="18.75" customHeight="1">
      <c r="A547" s="268" t="str">
        <f t="shared" si="70"/>
        <v>CM(MPP)078125</v>
      </c>
      <c r="B547" s="40" t="s">
        <v>94</v>
      </c>
      <c r="C547" s="40" t="s">
        <v>491</v>
      </c>
      <c r="D547" s="40" t="s">
        <v>885</v>
      </c>
      <c r="E547" s="40" t="str">
        <f t="shared" si="71"/>
        <v>078</v>
      </c>
      <c r="F547" s="162" t="str">
        <f t="shared" si="69"/>
        <v>125</v>
      </c>
      <c r="G547" s="40">
        <v>52</v>
      </c>
    </row>
    <row r="548" spans="1:7" ht="18.75" customHeight="1">
      <c r="A548" s="268" t="str">
        <f t="shared" si="70"/>
        <v>CM(MPP)078147</v>
      </c>
      <c r="B548" s="40" t="s">
        <v>94</v>
      </c>
      <c r="C548" s="40" t="s">
        <v>492</v>
      </c>
      <c r="D548" s="40" t="s">
        <v>885</v>
      </c>
      <c r="E548" s="40" t="str">
        <f t="shared" si="71"/>
        <v>078</v>
      </c>
      <c r="F548" s="162" t="str">
        <f t="shared" si="69"/>
        <v>147</v>
      </c>
      <c r="G548" s="40">
        <v>62</v>
      </c>
    </row>
    <row r="549" spans="1:7" ht="18.75" customHeight="1">
      <c r="A549" s="268" t="str">
        <f t="shared" si="70"/>
        <v>CM(MPP)078160</v>
      </c>
      <c r="B549" s="40" t="s">
        <v>94</v>
      </c>
      <c r="C549" s="40" t="s">
        <v>493</v>
      </c>
      <c r="D549" s="40" t="s">
        <v>885</v>
      </c>
      <c r="E549" s="40" t="str">
        <f t="shared" si="71"/>
        <v>078</v>
      </c>
      <c r="F549" s="162" t="str">
        <f t="shared" si="69"/>
        <v>160</v>
      </c>
      <c r="G549" s="40">
        <v>66</v>
      </c>
    </row>
    <row r="550" spans="1:7" ht="18.75" customHeight="1">
      <c r="A550" s="268" t="str">
        <f t="shared" si="70"/>
        <v>CM(MPP)078173</v>
      </c>
      <c r="B550" s="40" t="s">
        <v>94</v>
      </c>
      <c r="C550" s="40" t="s">
        <v>494</v>
      </c>
      <c r="D550" s="40" t="s">
        <v>885</v>
      </c>
      <c r="E550" s="40" t="str">
        <f t="shared" si="71"/>
        <v>078</v>
      </c>
      <c r="F550" s="162" t="str">
        <f t="shared" si="69"/>
        <v>173</v>
      </c>
      <c r="G550" s="40">
        <v>73</v>
      </c>
    </row>
    <row r="551" spans="1:7" ht="18.75" customHeight="1">
      <c r="A551" s="268" t="str">
        <f t="shared" si="70"/>
        <v>CM(MPP)078200</v>
      </c>
      <c r="B551" s="40" t="s">
        <v>94</v>
      </c>
      <c r="C551" s="40" t="s">
        <v>495</v>
      </c>
      <c r="D551" s="40" t="s">
        <v>885</v>
      </c>
      <c r="E551" s="40" t="str">
        <f t="shared" si="71"/>
        <v>078</v>
      </c>
      <c r="F551" s="162" t="str">
        <f t="shared" si="69"/>
        <v>200</v>
      </c>
      <c r="G551" s="40">
        <v>83</v>
      </c>
    </row>
    <row r="552" spans="1:7" ht="18.75" customHeight="1">
      <c r="A552" s="268" t="str">
        <f t="shared" si="70"/>
        <v>CM(MPP)096026</v>
      </c>
      <c r="B552" s="40" t="s">
        <v>94</v>
      </c>
      <c r="C552" s="40" t="s">
        <v>496</v>
      </c>
      <c r="D552" s="40" t="s">
        <v>885</v>
      </c>
      <c r="E552" s="40" t="str">
        <f t="shared" si="71"/>
        <v>096</v>
      </c>
      <c r="F552" s="162" t="str">
        <f aca="true" t="shared" si="72" ref="F552:F565">MID(C552,6,3)</f>
        <v>026</v>
      </c>
      <c r="G552" s="40">
        <v>11</v>
      </c>
    </row>
    <row r="553" spans="1:7" ht="18.75" customHeight="1">
      <c r="A553" s="268" t="str">
        <f t="shared" si="70"/>
        <v>CM(MPP)096060</v>
      </c>
      <c r="B553" s="40" t="s">
        <v>94</v>
      </c>
      <c r="C553" s="40" t="s">
        <v>497</v>
      </c>
      <c r="D553" s="40" t="s">
        <v>885</v>
      </c>
      <c r="E553" s="40" t="str">
        <f t="shared" si="71"/>
        <v>096</v>
      </c>
      <c r="F553" s="162" t="str">
        <f t="shared" si="72"/>
        <v>060</v>
      </c>
      <c r="G553" s="40">
        <v>25</v>
      </c>
    </row>
    <row r="554" spans="1:7" ht="18.75" customHeight="1">
      <c r="A554" s="268" t="str">
        <f t="shared" si="70"/>
        <v>CM(MPP)096125</v>
      </c>
      <c r="B554" s="40" t="s">
        <v>94</v>
      </c>
      <c r="C554" s="40" t="s">
        <v>498</v>
      </c>
      <c r="D554" s="40" t="s">
        <v>885</v>
      </c>
      <c r="E554" s="40" t="str">
        <f t="shared" si="71"/>
        <v>096</v>
      </c>
      <c r="F554" s="162" t="str">
        <f t="shared" si="72"/>
        <v>125</v>
      </c>
      <c r="G554" s="40">
        <v>53</v>
      </c>
    </row>
    <row r="555" spans="1:7" ht="18.75" customHeight="1">
      <c r="A555" s="268" t="str">
        <f t="shared" si="70"/>
        <v>CM(MPP)096147</v>
      </c>
      <c r="B555" s="40" t="s">
        <v>94</v>
      </c>
      <c r="C555" s="40" t="s">
        <v>499</v>
      </c>
      <c r="D555" s="40" t="s">
        <v>885</v>
      </c>
      <c r="E555" s="40" t="str">
        <f t="shared" si="71"/>
        <v>096</v>
      </c>
      <c r="F555" s="162" t="str">
        <f t="shared" si="72"/>
        <v>147</v>
      </c>
      <c r="G555" s="40">
        <v>63</v>
      </c>
    </row>
    <row r="556" spans="1:7" ht="18.75" customHeight="1">
      <c r="A556" s="268" t="str">
        <f t="shared" si="70"/>
        <v>CM(MPP)096160</v>
      </c>
      <c r="B556" s="40" t="s">
        <v>94</v>
      </c>
      <c r="C556" s="40" t="s">
        <v>500</v>
      </c>
      <c r="D556" s="40" t="s">
        <v>885</v>
      </c>
      <c r="E556" s="40" t="str">
        <f t="shared" si="71"/>
        <v>096</v>
      </c>
      <c r="F556" s="162" t="str">
        <f t="shared" si="72"/>
        <v>160</v>
      </c>
      <c r="G556" s="40">
        <v>68</v>
      </c>
    </row>
    <row r="557" spans="1:7" ht="18.75" customHeight="1">
      <c r="A557" s="268" t="str">
        <f t="shared" si="70"/>
        <v>CM(MPP)096173</v>
      </c>
      <c r="B557" s="40" t="s">
        <v>94</v>
      </c>
      <c r="C557" s="40" t="s">
        <v>501</v>
      </c>
      <c r="D557" s="40" t="s">
        <v>885</v>
      </c>
      <c r="E557" s="40" t="str">
        <f t="shared" si="71"/>
        <v>096</v>
      </c>
      <c r="F557" s="162" t="str">
        <f t="shared" si="72"/>
        <v>173</v>
      </c>
      <c r="G557" s="40">
        <v>74</v>
      </c>
    </row>
    <row r="558" spans="1:7" ht="18.75" customHeight="1">
      <c r="A558" s="268" t="str">
        <f t="shared" si="70"/>
        <v>CM(MPP)096200</v>
      </c>
      <c r="B558" s="40" t="s">
        <v>94</v>
      </c>
      <c r="C558" s="40" t="s">
        <v>502</v>
      </c>
      <c r="D558" s="40" t="s">
        <v>885</v>
      </c>
      <c r="E558" s="40" t="str">
        <f t="shared" si="71"/>
        <v>096</v>
      </c>
      <c r="F558" s="162" t="str">
        <f t="shared" si="72"/>
        <v>200</v>
      </c>
      <c r="G558" s="40">
        <v>84</v>
      </c>
    </row>
    <row r="559" spans="1:7" ht="18.75" customHeight="1">
      <c r="A559" s="268" t="str">
        <f t="shared" si="70"/>
        <v>CM(MPP)097026</v>
      </c>
      <c r="B559" s="40" t="s">
        <v>94</v>
      </c>
      <c r="C559" s="40" t="s">
        <v>503</v>
      </c>
      <c r="D559" s="40" t="s">
        <v>885</v>
      </c>
      <c r="E559" s="40" t="str">
        <f t="shared" si="71"/>
        <v>097</v>
      </c>
      <c r="F559" s="162" t="str">
        <f t="shared" si="72"/>
        <v>026</v>
      </c>
      <c r="G559" s="40">
        <v>14</v>
      </c>
    </row>
    <row r="560" spans="1:7" ht="18.75" customHeight="1">
      <c r="A560" s="268" t="str">
        <f t="shared" si="70"/>
        <v>CM(MPP)097060</v>
      </c>
      <c r="B560" s="40" t="s">
        <v>94</v>
      </c>
      <c r="C560" s="40" t="s">
        <v>504</v>
      </c>
      <c r="D560" s="40" t="s">
        <v>885</v>
      </c>
      <c r="E560" s="40" t="str">
        <f t="shared" si="71"/>
        <v>097</v>
      </c>
      <c r="F560" s="162" t="str">
        <f t="shared" si="72"/>
        <v>060</v>
      </c>
      <c r="G560" s="40">
        <v>32</v>
      </c>
    </row>
    <row r="561" spans="1:7" ht="18.75" customHeight="1">
      <c r="A561" s="268" t="str">
        <f t="shared" si="70"/>
        <v>CM(MPP)097125</v>
      </c>
      <c r="B561" s="40" t="s">
        <v>94</v>
      </c>
      <c r="C561" s="40" t="s">
        <v>505</v>
      </c>
      <c r="D561" s="40" t="s">
        <v>885</v>
      </c>
      <c r="E561" s="40" t="str">
        <f t="shared" si="71"/>
        <v>097</v>
      </c>
      <c r="F561" s="162" t="str">
        <f t="shared" si="72"/>
        <v>125</v>
      </c>
      <c r="G561" s="40">
        <v>66</v>
      </c>
    </row>
    <row r="562" spans="1:7" ht="18.75" customHeight="1">
      <c r="A562" s="268" t="str">
        <f t="shared" si="70"/>
        <v>CM(MPP)097147</v>
      </c>
      <c r="B562" s="40" t="s">
        <v>94</v>
      </c>
      <c r="C562" s="40" t="s">
        <v>506</v>
      </c>
      <c r="D562" s="40" t="s">
        <v>885</v>
      </c>
      <c r="E562" s="40" t="str">
        <f t="shared" si="71"/>
        <v>097</v>
      </c>
      <c r="F562" s="162" t="str">
        <f t="shared" si="72"/>
        <v>147</v>
      </c>
      <c r="G562" s="40">
        <v>78</v>
      </c>
    </row>
    <row r="563" spans="1:7" ht="18.75" customHeight="1">
      <c r="A563" s="268" t="str">
        <f t="shared" si="70"/>
        <v>CM(MPP)097160</v>
      </c>
      <c r="B563" s="40" t="s">
        <v>94</v>
      </c>
      <c r="C563" s="40" t="s">
        <v>507</v>
      </c>
      <c r="D563" s="40" t="s">
        <v>885</v>
      </c>
      <c r="E563" s="40" t="str">
        <f t="shared" si="71"/>
        <v>097</v>
      </c>
      <c r="F563" s="162" t="str">
        <f t="shared" si="72"/>
        <v>160</v>
      </c>
      <c r="G563" s="40">
        <v>84</v>
      </c>
    </row>
    <row r="564" spans="1:7" ht="18.75" customHeight="1">
      <c r="A564" s="268" t="str">
        <f t="shared" si="70"/>
        <v>CM(MPP)097173</v>
      </c>
      <c r="B564" s="40" t="s">
        <v>94</v>
      </c>
      <c r="C564" s="40" t="s">
        <v>508</v>
      </c>
      <c r="D564" s="40" t="s">
        <v>885</v>
      </c>
      <c r="E564" s="40" t="str">
        <f t="shared" si="71"/>
        <v>097</v>
      </c>
      <c r="F564" s="162" t="str">
        <f t="shared" si="72"/>
        <v>173</v>
      </c>
      <c r="G564" s="40">
        <v>92</v>
      </c>
    </row>
    <row r="565" spans="1:7" ht="18.75" customHeight="1">
      <c r="A565" s="268" t="str">
        <f t="shared" si="70"/>
        <v>CM(MPP)097200</v>
      </c>
      <c r="B565" s="40" t="s">
        <v>94</v>
      </c>
      <c r="C565" s="40" t="s">
        <v>509</v>
      </c>
      <c r="D565" s="40" t="s">
        <v>885</v>
      </c>
      <c r="E565" s="40" t="str">
        <f t="shared" si="71"/>
        <v>097</v>
      </c>
      <c r="F565" s="162" t="str">
        <f t="shared" si="72"/>
        <v>200</v>
      </c>
      <c r="G565" s="40">
        <v>105</v>
      </c>
    </row>
    <row r="566" spans="1:7" ht="18.75" customHeight="1">
      <c r="A566" s="268" t="str">
        <f t="shared" si="70"/>
        <v>CM(MPP)1013026</v>
      </c>
      <c r="B566" s="40" t="s">
        <v>94</v>
      </c>
      <c r="C566" s="40" t="s">
        <v>510</v>
      </c>
      <c r="D566" s="40" t="s">
        <v>885</v>
      </c>
      <c r="E566" s="40" t="str">
        <f aca="true" t="shared" si="73" ref="E566:E571">MID(C566,3,4)</f>
        <v>1013</v>
      </c>
      <c r="F566" s="162" t="str">
        <f aca="true" t="shared" si="74" ref="F566:F571">MID(C566,7,3)</f>
        <v>026</v>
      </c>
      <c r="G566" s="40">
        <v>40</v>
      </c>
    </row>
    <row r="567" spans="1:7" ht="18.75" customHeight="1">
      <c r="A567" s="268" t="str">
        <f t="shared" si="70"/>
        <v>CM(MPP)1013060</v>
      </c>
      <c r="B567" s="40" t="s">
        <v>94</v>
      </c>
      <c r="C567" s="40" t="s">
        <v>511</v>
      </c>
      <c r="D567" s="40" t="s">
        <v>885</v>
      </c>
      <c r="E567" s="40" t="str">
        <f t="shared" si="73"/>
        <v>1013</v>
      </c>
      <c r="F567" s="162" t="str">
        <f t="shared" si="74"/>
        <v>060</v>
      </c>
      <c r="G567" s="40">
        <v>92</v>
      </c>
    </row>
    <row r="568" spans="1:7" ht="18.75" customHeight="1">
      <c r="A568" s="268" t="str">
        <f t="shared" si="70"/>
        <v>CM(MPP)1013125</v>
      </c>
      <c r="B568" s="40" t="s">
        <v>94</v>
      </c>
      <c r="C568" s="40" t="s">
        <v>512</v>
      </c>
      <c r="D568" s="40" t="s">
        <v>885</v>
      </c>
      <c r="E568" s="40" t="str">
        <f t="shared" si="73"/>
        <v>1013</v>
      </c>
      <c r="F568" s="162" t="str">
        <f t="shared" si="74"/>
        <v>125</v>
      </c>
      <c r="G568" s="40">
        <v>192</v>
      </c>
    </row>
    <row r="569" spans="1:7" ht="18.75" customHeight="1">
      <c r="A569" s="268" t="str">
        <f t="shared" si="70"/>
        <v>CM(MPP)1016026</v>
      </c>
      <c r="B569" s="40" t="s">
        <v>94</v>
      </c>
      <c r="C569" s="40" t="s">
        <v>513</v>
      </c>
      <c r="D569" s="40" t="s">
        <v>885</v>
      </c>
      <c r="E569" s="40" t="str">
        <f t="shared" si="73"/>
        <v>1016</v>
      </c>
      <c r="F569" s="162" t="str">
        <f t="shared" si="74"/>
        <v>026</v>
      </c>
      <c r="G569" s="40">
        <v>48</v>
      </c>
    </row>
    <row r="570" spans="1:7" ht="18.75" customHeight="1">
      <c r="A570" s="268" t="str">
        <f t="shared" si="70"/>
        <v>CM(MPP)1016060</v>
      </c>
      <c r="B570" s="40" t="s">
        <v>94</v>
      </c>
      <c r="C570" s="40" t="s">
        <v>514</v>
      </c>
      <c r="D570" s="40" t="s">
        <v>885</v>
      </c>
      <c r="E570" s="40" t="str">
        <f t="shared" si="73"/>
        <v>1016</v>
      </c>
      <c r="F570" s="162" t="str">
        <f t="shared" si="74"/>
        <v>060</v>
      </c>
      <c r="G570" s="40">
        <v>112</v>
      </c>
    </row>
    <row r="571" spans="1:7" ht="18.75" customHeight="1">
      <c r="A571" s="268" t="str">
        <f t="shared" si="70"/>
        <v>CM(MPP)1016125</v>
      </c>
      <c r="B571" s="40" t="s">
        <v>94</v>
      </c>
      <c r="C571" s="40" t="s">
        <v>515</v>
      </c>
      <c r="D571" s="40" t="s">
        <v>885</v>
      </c>
      <c r="E571" s="40" t="str">
        <f t="shared" si="73"/>
        <v>1016</v>
      </c>
      <c r="F571" s="162" t="str">
        <f t="shared" si="74"/>
        <v>125</v>
      </c>
      <c r="G571" s="40">
        <v>228</v>
      </c>
    </row>
    <row r="572" spans="1:7" ht="18.75" customHeight="1">
      <c r="A572" s="268" t="str">
        <f t="shared" si="70"/>
        <v>CM(MPP)102026</v>
      </c>
      <c r="B572" s="40" t="s">
        <v>94</v>
      </c>
      <c r="C572" s="40" t="s">
        <v>516</v>
      </c>
      <c r="D572" s="40" t="s">
        <v>885</v>
      </c>
      <c r="E572" s="40" t="str">
        <f t="shared" si="71"/>
        <v>102</v>
      </c>
      <c r="F572" s="162" t="str">
        <f>MID(C572,6,3)</f>
        <v>026</v>
      </c>
      <c r="G572" s="40">
        <v>14</v>
      </c>
    </row>
    <row r="573" spans="1:7" ht="18.75" customHeight="1">
      <c r="A573" s="268" t="str">
        <f t="shared" si="70"/>
        <v>CM(MPP)102060</v>
      </c>
      <c r="B573" s="40" t="s">
        <v>94</v>
      </c>
      <c r="C573" s="40" t="s">
        <v>517</v>
      </c>
      <c r="D573" s="40" t="s">
        <v>885</v>
      </c>
      <c r="E573" s="40" t="str">
        <f t="shared" si="71"/>
        <v>102</v>
      </c>
      <c r="F573" s="162" t="str">
        <f aca="true" t="shared" si="75" ref="F573:F578">MID(C573,6,3)</f>
        <v>060</v>
      </c>
      <c r="G573" s="40">
        <v>32</v>
      </c>
    </row>
    <row r="574" spans="1:7" ht="18.75" customHeight="1">
      <c r="A574" s="268" t="str">
        <f t="shared" si="70"/>
        <v>CM(MPP)102125</v>
      </c>
      <c r="B574" s="40" t="s">
        <v>94</v>
      </c>
      <c r="C574" s="40" t="s">
        <v>518</v>
      </c>
      <c r="D574" s="40" t="s">
        <v>885</v>
      </c>
      <c r="E574" s="40" t="str">
        <f t="shared" si="71"/>
        <v>102</v>
      </c>
      <c r="F574" s="162" t="str">
        <f t="shared" si="75"/>
        <v>125</v>
      </c>
      <c r="G574" s="40">
        <v>66</v>
      </c>
    </row>
    <row r="575" spans="1:7" ht="18.75" customHeight="1">
      <c r="A575" s="268" t="str">
        <f t="shared" si="70"/>
        <v>CM(MPP)102147</v>
      </c>
      <c r="B575" s="40" t="s">
        <v>94</v>
      </c>
      <c r="C575" s="40" t="s">
        <v>519</v>
      </c>
      <c r="D575" s="40" t="s">
        <v>885</v>
      </c>
      <c r="E575" s="40" t="str">
        <f t="shared" si="71"/>
        <v>102</v>
      </c>
      <c r="F575" s="162" t="str">
        <f t="shared" si="75"/>
        <v>147</v>
      </c>
      <c r="G575" s="40">
        <v>78</v>
      </c>
    </row>
    <row r="576" spans="1:7" ht="18.75" customHeight="1">
      <c r="A576" s="268" t="str">
        <f t="shared" si="70"/>
        <v>CM(MPP)102160</v>
      </c>
      <c r="B576" s="40" t="s">
        <v>94</v>
      </c>
      <c r="C576" s="40" t="s">
        <v>520</v>
      </c>
      <c r="D576" s="40" t="s">
        <v>885</v>
      </c>
      <c r="E576" s="40" t="str">
        <f t="shared" si="71"/>
        <v>102</v>
      </c>
      <c r="F576" s="162" t="str">
        <f t="shared" si="75"/>
        <v>160</v>
      </c>
      <c r="G576" s="40">
        <v>84</v>
      </c>
    </row>
    <row r="577" spans="1:7" ht="18.75" customHeight="1">
      <c r="A577" s="268" t="str">
        <f t="shared" si="70"/>
        <v>CM(MPP)102173</v>
      </c>
      <c r="B577" s="40" t="s">
        <v>94</v>
      </c>
      <c r="C577" s="40" t="s">
        <v>521</v>
      </c>
      <c r="D577" s="40" t="s">
        <v>885</v>
      </c>
      <c r="E577" s="40" t="str">
        <f t="shared" si="71"/>
        <v>102</v>
      </c>
      <c r="F577" s="162" t="str">
        <f t="shared" si="75"/>
        <v>173</v>
      </c>
      <c r="G577" s="40">
        <v>92</v>
      </c>
    </row>
    <row r="578" spans="1:7" ht="18.75" customHeight="1">
      <c r="A578" s="268" t="str">
        <f t="shared" si="70"/>
        <v>CM(MPP)102200</v>
      </c>
      <c r="B578" s="40" t="s">
        <v>94</v>
      </c>
      <c r="C578" s="40" t="s">
        <v>522</v>
      </c>
      <c r="D578" s="40" t="s">
        <v>885</v>
      </c>
      <c r="E578" s="40" t="str">
        <f t="shared" si="71"/>
        <v>102</v>
      </c>
      <c r="F578" s="162" t="str">
        <f t="shared" si="75"/>
        <v>200</v>
      </c>
      <c r="G578" s="40">
        <v>105</v>
      </c>
    </row>
    <row r="579" spans="1:7" ht="18.75" customHeight="1">
      <c r="A579" s="268" t="str">
        <f t="shared" si="70"/>
        <v>CM(MPP)1027026</v>
      </c>
      <c r="B579" s="40" t="s">
        <v>94</v>
      </c>
      <c r="C579" s="40" t="s">
        <v>523</v>
      </c>
      <c r="D579" s="40" t="s">
        <v>885</v>
      </c>
      <c r="E579" s="40" t="str">
        <f aca="true" t="shared" si="76" ref="E579:E584">MID(C579,3,4)</f>
        <v>1027</v>
      </c>
      <c r="F579" s="162" t="str">
        <f aca="true" t="shared" si="77" ref="F579:F584">MID(C579,7,3)</f>
        <v>026</v>
      </c>
      <c r="G579" s="40">
        <v>80</v>
      </c>
    </row>
    <row r="580" spans="1:7" ht="18.75" customHeight="1">
      <c r="A580" s="268" t="str">
        <f t="shared" si="70"/>
        <v>CM(MPP)1027060</v>
      </c>
      <c r="B580" s="40" t="s">
        <v>94</v>
      </c>
      <c r="C580" s="40" t="s">
        <v>524</v>
      </c>
      <c r="D580" s="40" t="s">
        <v>885</v>
      </c>
      <c r="E580" s="40" t="str">
        <f t="shared" si="76"/>
        <v>1027</v>
      </c>
      <c r="F580" s="162" t="str">
        <f t="shared" si="77"/>
        <v>060</v>
      </c>
      <c r="G580" s="40">
        <v>184</v>
      </c>
    </row>
    <row r="581" spans="1:7" ht="18.75" customHeight="1">
      <c r="A581" s="268" t="str">
        <f t="shared" si="70"/>
        <v>CM(MPP)1027125</v>
      </c>
      <c r="B581" s="40" t="s">
        <v>94</v>
      </c>
      <c r="C581" s="40" t="s">
        <v>525</v>
      </c>
      <c r="D581" s="40" t="s">
        <v>885</v>
      </c>
      <c r="E581" s="40" t="str">
        <f t="shared" si="76"/>
        <v>1027</v>
      </c>
      <c r="F581" s="162" t="str">
        <f t="shared" si="77"/>
        <v>125</v>
      </c>
      <c r="G581" s="40">
        <v>384</v>
      </c>
    </row>
    <row r="582" spans="1:7" ht="18.75" customHeight="1">
      <c r="A582" s="268" t="str">
        <f t="shared" si="70"/>
        <v>CM(MPP)1033026</v>
      </c>
      <c r="B582" s="40" t="s">
        <v>94</v>
      </c>
      <c r="C582" s="40" t="s">
        <v>526</v>
      </c>
      <c r="D582" s="40" t="s">
        <v>885</v>
      </c>
      <c r="E582" s="40" t="str">
        <f t="shared" si="76"/>
        <v>1033</v>
      </c>
      <c r="F582" s="162" t="str">
        <f t="shared" si="77"/>
        <v>026</v>
      </c>
      <c r="G582" s="40">
        <v>96</v>
      </c>
    </row>
    <row r="583" spans="1:7" ht="18.75" customHeight="1">
      <c r="A583" s="268" t="str">
        <f t="shared" si="70"/>
        <v>CM(MPP)1033060</v>
      </c>
      <c r="B583" s="40" t="s">
        <v>94</v>
      </c>
      <c r="C583" s="40" t="s">
        <v>527</v>
      </c>
      <c r="D583" s="40" t="s">
        <v>885</v>
      </c>
      <c r="E583" s="40" t="str">
        <f t="shared" si="76"/>
        <v>1033</v>
      </c>
      <c r="F583" s="162" t="str">
        <f t="shared" si="77"/>
        <v>060</v>
      </c>
      <c r="G583" s="40">
        <v>224</v>
      </c>
    </row>
    <row r="584" spans="1:7" ht="18.75" customHeight="1">
      <c r="A584" s="268" t="str">
        <f t="shared" si="70"/>
        <v>CM(MPP)1033125</v>
      </c>
      <c r="B584" s="40" t="s">
        <v>94</v>
      </c>
      <c r="C584" s="40" t="s">
        <v>528</v>
      </c>
      <c r="D584" s="40" t="s">
        <v>885</v>
      </c>
      <c r="E584" s="40" t="str">
        <f t="shared" si="76"/>
        <v>1033</v>
      </c>
      <c r="F584" s="162" t="str">
        <f t="shared" si="77"/>
        <v>125</v>
      </c>
      <c r="G584" s="40">
        <v>456</v>
      </c>
    </row>
    <row r="585" spans="1:7" ht="18.75" customHeight="1">
      <c r="A585" s="268" t="str">
        <f t="shared" si="70"/>
        <v>CM(MPP)112026</v>
      </c>
      <c r="B585" s="40" t="s">
        <v>94</v>
      </c>
      <c r="C585" s="40" t="s">
        <v>529</v>
      </c>
      <c r="D585" s="40" t="s">
        <v>885</v>
      </c>
      <c r="E585" s="40" t="str">
        <f t="shared" si="71"/>
        <v>112</v>
      </c>
      <c r="F585" s="162" t="str">
        <f>MID(C585,6,3)</f>
        <v>026</v>
      </c>
      <c r="G585" s="40">
        <v>11</v>
      </c>
    </row>
    <row r="586" spans="1:7" ht="18.75" customHeight="1">
      <c r="A586" s="268" t="str">
        <f t="shared" si="70"/>
        <v>CM(MPP)112060</v>
      </c>
      <c r="B586" s="40" t="s">
        <v>94</v>
      </c>
      <c r="C586" s="40" t="s">
        <v>530</v>
      </c>
      <c r="D586" s="40" t="s">
        <v>885</v>
      </c>
      <c r="E586" s="40" t="str">
        <f t="shared" si="71"/>
        <v>112</v>
      </c>
      <c r="F586" s="162" t="str">
        <f aca="true" t="shared" si="78" ref="F586:F598">MID(C586,6,3)</f>
        <v>060</v>
      </c>
      <c r="G586" s="40">
        <v>26</v>
      </c>
    </row>
    <row r="587" spans="1:7" ht="18.75" customHeight="1">
      <c r="A587" s="268" t="str">
        <f t="shared" si="70"/>
        <v>CM(MPP)112125</v>
      </c>
      <c r="B587" s="40" t="s">
        <v>94</v>
      </c>
      <c r="C587" s="40" t="s">
        <v>531</v>
      </c>
      <c r="D587" s="40" t="s">
        <v>885</v>
      </c>
      <c r="E587" s="40" t="str">
        <f t="shared" si="71"/>
        <v>112</v>
      </c>
      <c r="F587" s="162" t="str">
        <f t="shared" si="78"/>
        <v>125</v>
      </c>
      <c r="G587" s="40">
        <v>53</v>
      </c>
    </row>
    <row r="588" spans="1:7" ht="18.75" customHeight="1">
      <c r="A588" s="268" t="str">
        <f t="shared" si="70"/>
        <v>CM(MPP)112147</v>
      </c>
      <c r="B588" s="40" t="s">
        <v>94</v>
      </c>
      <c r="C588" s="40" t="s">
        <v>532</v>
      </c>
      <c r="D588" s="40" t="s">
        <v>885</v>
      </c>
      <c r="E588" s="40" t="str">
        <f t="shared" si="71"/>
        <v>112</v>
      </c>
      <c r="F588" s="162" t="str">
        <f t="shared" si="78"/>
        <v>147</v>
      </c>
      <c r="G588" s="40">
        <v>63</v>
      </c>
    </row>
    <row r="589" spans="1:7" ht="18.75" customHeight="1">
      <c r="A589" s="268" t="str">
        <f t="shared" si="70"/>
        <v>CM(MPP)112160</v>
      </c>
      <c r="B589" s="40" t="s">
        <v>94</v>
      </c>
      <c r="C589" s="40" t="s">
        <v>533</v>
      </c>
      <c r="D589" s="40" t="s">
        <v>885</v>
      </c>
      <c r="E589" s="40" t="str">
        <f t="shared" si="71"/>
        <v>112</v>
      </c>
      <c r="F589" s="162" t="str">
        <f t="shared" si="78"/>
        <v>160</v>
      </c>
      <c r="G589" s="40">
        <v>68</v>
      </c>
    </row>
    <row r="590" spans="1:7" ht="18.75" customHeight="1">
      <c r="A590" s="268" t="str">
        <f t="shared" si="70"/>
        <v>CM(MPP)112173</v>
      </c>
      <c r="B590" s="40" t="s">
        <v>94</v>
      </c>
      <c r="C590" s="40" t="s">
        <v>534</v>
      </c>
      <c r="D590" s="40" t="s">
        <v>885</v>
      </c>
      <c r="E590" s="40" t="str">
        <f t="shared" si="71"/>
        <v>112</v>
      </c>
      <c r="F590" s="162" t="str">
        <f t="shared" si="78"/>
        <v>173</v>
      </c>
      <c r="G590" s="40">
        <v>74</v>
      </c>
    </row>
    <row r="591" spans="1:7" ht="18.75" customHeight="1">
      <c r="A591" s="268" t="str">
        <f t="shared" si="70"/>
        <v>CM(MPP)112200</v>
      </c>
      <c r="B591" s="40" t="s">
        <v>94</v>
      </c>
      <c r="C591" s="40" t="s">
        <v>535</v>
      </c>
      <c r="D591" s="40" t="s">
        <v>885</v>
      </c>
      <c r="E591" s="40" t="str">
        <f t="shared" si="71"/>
        <v>112</v>
      </c>
      <c r="F591" s="162" t="str">
        <f t="shared" si="78"/>
        <v>200</v>
      </c>
      <c r="G591" s="40">
        <v>85</v>
      </c>
    </row>
    <row r="592" spans="1:7" ht="18.75" customHeight="1">
      <c r="A592" s="268" t="str">
        <f t="shared" si="70"/>
        <v>CM(MPP)127026</v>
      </c>
      <c r="B592" s="40" t="s">
        <v>94</v>
      </c>
      <c r="C592" s="40" t="s">
        <v>536</v>
      </c>
      <c r="D592" s="40" t="s">
        <v>885</v>
      </c>
      <c r="E592" s="40" t="str">
        <f t="shared" si="71"/>
        <v>127</v>
      </c>
      <c r="F592" s="162" t="str">
        <f t="shared" si="78"/>
        <v>026</v>
      </c>
      <c r="G592" s="40">
        <v>12</v>
      </c>
    </row>
    <row r="593" spans="1:7" ht="18.75" customHeight="1">
      <c r="A593" s="268" t="str">
        <f aca="true" t="shared" si="79" ref="A593:A679">D593&amp;E593&amp;F593</f>
        <v>CM(MPP)127060</v>
      </c>
      <c r="B593" s="40" t="s">
        <v>94</v>
      </c>
      <c r="C593" s="40" t="s">
        <v>537</v>
      </c>
      <c r="D593" s="40" t="s">
        <v>885</v>
      </c>
      <c r="E593" s="40" t="str">
        <f aca="true" t="shared" si="80" ref="E593:E679">MID(C593,3,3)</f>
        <v>127</v>
      </c>
      <c r="F593" s="162" t="str">
        <f t="shared" si="78"/>
        <v>060</v>
      </c>
      <c r="G593" s="40">
        <v>27</v>
      </c>
    </row>
    <row r="594" spans="1:7" ht="18.75" customHeight="1">
      <c r="A594" s="268" t="str">
        <f t="shared" si="79"/>
        <v>CM(MPP)127125</v>
      </c>
      <c r="B594" s="40" t="s">
        <v>94</v>
      </c>
      <c r="C594" s="40" t="s">
        <v>538</v>
      </c>
      <c r="D594" s="40" t="s">
        <v>885</v>
      </c>
      <c r="E594" s="40" t="str">
        <f t="shared" si="80"/>
        <v>127</v>
      </c>
      <c r="F594" s="162" t="str">
        <f t="shared" si="78"/>
        <v>125</v>
      </c>
      <c r="G594" s="40">
        <v>56</v>
      </c>
    </row>
    <row r="595" spans="1:7" ht="18.75" customHeight="1">
      <c r="A595" s="268" t="str">
        <f t="shared" si="79"/>
        <v>CM(MPP)127147</v>
      </c>
      <c r="B595" s="40" t="s">
        <v>94</v>
      </c>
      <c r="C595" s="40" t="s">
        <v>539</v>
      </c>
      <c r="D595" s="40" t="s">
        <v>885</v>
      </c>
      <c r="E595" s="40" t="str">
        <f t="shared" si="80"/>
        <v>127</v>
      </c>
      <c r="F595" s="162" t="str">
        <f t="shared" si="78"/>
        <v>147</v>
      </c>
      <c r="G595" s="40">
        <v>67</v>
      </c>
    </row>
    <row r="596" spans="1:7" ht="18.75" customHeight="1">
      <c r="A596" s="268" t="str">
        <f t="shared" si="79"/>
        <v>CM(MPP)127160</v>
      </c>
      <c r="B596" s="40" t="s">
        <v>94</v>
      </c>
      <c r="C596" s="40" t="s">
        <v>540</v>
      </c>
      <c r="D596" s="40" t="s">
        <v>885</v>
      </c>
      <c r="E596" s="40" t="str">
        <f t="shared" si="80"/>
        <v>127</v>
      </c>
      <c r="F596" s="162" t="str">
        <f t="shared" si="78"/>
        <v>160</v>
      </c>
      <c r="G596" s="40">
        <v>72</v>
      </c>
    </row>
    <row r="597" spans="1:7" ht="18.75" customHeight="1">
      <c r="A597" s="268" t="str">
        <f t="shared" si="79"/>
        <v>CM(MPP)127173</v>
      </c>
      <c r="B597" s="40" t="s">
        <v>94</v>
      </c>
      <c r="C597" s="40" t="s">
        <v>541</v>
      </c>
      <c r="D597" s="40" t="s">
        <v>885</v>
      </c>
      <c r="E597" s="40" t="str">
        <f t="shared" si="80"/>
        <v>127</v>
      </c>
      <c r="F597" s="162" t="str">
        <f t="shared" si="78"/>
        <v>173</v>
      </c>
      <c r="G597" s="40">
        <v>79</v>
      </c>
    </row>
    <row r="598" spans="1:7" ht="18.75" customHeight="1">
      <c r="A598" s="268" t="str">
        <f t="shared" si="79"/>
        <v>CM(MPP)127200</v>
      </c>
      <c r="B598" s="40" t="s">
        <v>94</v>
      </c>
      <c r="C598" s="40" t="s">
        <v>542</v>
      </c>
      <c r="D598" s="40" t="s">
        <v>885</v>
      </c>
      <c r="E598" s="40" t="str">
        <f t="shared" si="80"/>
        <v>127</v>
      </c>
      <c r="F598" s="162" t="str">
        <f t="shared" si="78"/>
        <v>200</v>
      </c>
      <c r="G598" s="40">
        <v>90</v>
      </c>
    </row>
    <row r="599" spans="1:7" ht="18.75" customHeight="1">
      <c r="A599" s="268" t="str">
        <f t="shared" si="79"/>
        <v>CM(MPP)1320026</v>
      </c>
      <c r="B599" s="40" t="s">
        <v>94</v>
      </c>
      <c r="C599" s="40" t="s">
        <v>543</v>
      </c>
      <c r="D599" s="40" t="s">
        <v>885</v>
      </c>
      <c r="E599" s="40" t="str">
        <f aca="true" t="shared" si="81" ref="E599:E620">MID(C599,3,4)</f>
        <v>1320</v>
      </c>
      <c r="F599" s="162" t="str">
        <f>MID(C599,7,3)</f>
        <v>026</v>
      </c>
      <c r="G599" s="40">
        <v>54</v>
      </c>
    </row>
    <row r="600" spans="1:7" ht="18.75" customHeight="1">
      <c r="A600" s="268" t="str">
        <f t="shared" si="79"/>
        <v>CM(MPP)1320060</v>
      </c>
      <c r="B600" s="40" t="s">
        <v>94</v>
      </c>
      <c r="C600" s="40" t="s">
        <v>544</v>
      </c>
      <c r="D600" s="40" t="s">
        <v>885</v>
      </c>
      <c r="E600" s="40" t="str">
        <f t="shared" si="81"/>
        <v>1320</v>
      </c>
      <c r="F600" s="162" t="str">
        <f aca="true" t="shared" si="82" ref="F600:F620">MID(C600,7,3)</f>
        <v>060</v>
      </c>
      <c r="G600" s="40">
        <v>124</v>
      </c>
    </row>
    <row r="601" spans="1:7" ht="18.75" customHeight="1">
      <c r="A601" s="268" t="str">
        <f t="shared" si="79"/>
        <v>CM(MPP)1320125</v>
      </c>
      <c r="B601" s="40" t="s">
        <v>94</v>
      </c>
      <c r="C601" s="40" t="s">
        <v>545</v>
      </c>
      <c r="D601" s="40" t="s">
        <v>885</v>
      </c>
      <c r="E601" s="40" t="str">
        <f t="shared" si="81"/>
        <v>1320</v>
      </c>
      <c r="F601" s="162" t="str">
        <f t="shared" si="82"/>
        <v>125</v>
      </c>
      <c r="G601" s="40">
        <v>259</v>
      </c>
    </row>
    <row r="602" spans="1:7" ht="18.75" customHeight="1">
      <c r="A602" s="268" t="str">
        <f t="shared" si="79"/>
        <v>CM(MPP)1325026</v>
      </c>
      <c r="B602" s="40" t="s">
        <v>94</v>
      </c>
      <c r="C602" s="40" t="s">
        <v>546</v>
      </c>
      <c r="D602" s="40" t="s">
        <v>885</v>
      </c>
      <c r="E602" s="40" t="str">
        <f t="shared" si="81"/>
        <v>1325</v>
      </c>
      <c r="F602" s="162" t="str">
        <f t="shared" si="82"/>
        <v>026</v>
      </c>
      <c r="G602" s="40">
        <v>68</v>
      </c>
    </row>
    <row r="603" spans="1:7" ht="18.75" customHeight="1">
      <c r="A603" s="268" t="str">
        <f t="shared" si="79"/>
        <v>CM(MPP)1325060</v>
      </c>
      <c r="B603" s="40" t="s">
        <v>94</v>
      </c>
      <c r="C603" s="40" t="s">
        <v>547</v>
      </c>
      <c r="D603" s="40" t="s">
        <v>885</v>
      </c>
      <c r="E603" s="40" t="str">
        <f t="shared" si="81"/>
        <v>1325</v>
      </c>
      <c r="F603" s="162" t="str">
        <f t="shared" si="82"/>
        <v>060</v>
      </c>
      <c r="G603" s="40">
        <v>156</v>
      </c>
    </row>
    <row r="604" spans="1:7" ht="18.75" customHeight="1">
      <c r="A604" s="268" t="str">
        <f t="shared" si="79"/>
        <v>CM(MPP)1325125</v>
      </c>
      <c r="B604" s="40" t="s">
        <v>94</v>
      </c>
      <c r="C604" s="40" t="s">
        <v>548</v>
      </c>
      <c r="D604" s="40" t="s">
        <v>885</v>
      </c>
      <c r="E604" s="40" t="str">
        <f t="shared" si="81"/>
        <v>1325</v>
      </c>
      <c r="F604" s="162" t="str">
        <f t="shared" si="82"/>
        <v>125</v>
      </c>
      <c r="G604" s="40">
        <v>325</v>
      </c>
    </row>
    <row r="605" spans="1:7" ht="18.75" customHeight="1">
      <c r="A605" s="268" t="str">
        <f t="shared" si="79"/>
        <v>CM(MPP)1333026</v>
      </c>
      <c r="B605" s="40" t="s">
        <v>94</v>
      </c>
      <c r="C605" s="40" t="s">
        <v>549</v>
      </c>
      <c r="D605" s="40" t="s">
        <v>885</v>
      </c>
      <c r="E605" s="40" t="str">
        <f t="shared" si="81"/>
        <v>1333</v>
      </c>
      <c r="F605" s="162" t="str">
        <f t="shared" si="82"/>
        <v>026</v>
      </c>
      <c r="G605" s="40">
        <v>88</v>
      </c>
    </row>
    <row r="606" spans="1:7" ht="18.75" customHeight="1">
      <c r="A606" s="268" t="str">
        <f t="shared" si="79"/>
        <v>CM(MPP)1333060</v>
      </c>
      <c r="B606" s="40" t="s">
        <v>94</v>
      </c>
      <c r="C606" s="40" t="s">
        <v>550</v>
      </c>
      <c r="D606" s="40" t="s">
        <v>885</v>
      </c>
      <c r="E606" s="40" t="str">
        <f t="shared" si="81"/>
        <v>1333</v>
      </c>
      <c r="F606" s="162" t="str">
        <f t="shared" si="82"/>
        <v>060</v>
      </c>
      <c r="G606" s="40">
        <v>202</v>
      </c>
    </row>
    <row r="607" spans="1:7" ht="18.75" customHeight="1">
      <c r="A607" s="268" t="str">
        <f t="shared" si="79"/>
        <v>CM(MPP)1333125</v>
      </c>
      <c r="B607" s="40" t="s">
        <v>94</v>
      </c>
      <c r="C607" s="40" t="s">
        <v>551</v>
      </c>
      <c r="D607" s="40" t="s">
        <v>885</v>
      </c>
      <c r="E607" s="40" t="str">
        <f t="shared" si="81"/>
        <v>1333</v>
      </c>
      <c r="F607" s="162" t="str">
        <f t="shared" si="82"/>
        <v>125</v>
      </c>
      <c r="G607" s="40">
        <v>422</v>
      </c>
    </row>
    <row r="608" spans="1:7" ht="18.75" customHeight="1">
      <c r="A608" s="268" t="str">
        <f t="shared" si="79"/>
        <v>CM(MPP)1340026</v>
      </c>
      <c r="B608" s="40" t="s">
        <v>94</v>
      </c>
      <c r="C608" s="40" t="s">
        <v>552</v>
      </c>
      <c r="D608" s="40" t="s">
        <v>885</v>
      </c>
      <c r="E608" s="40" t="str">
        <f t="shared" si="81"/>
        <v>1340</v>
      </c>
      <c r="F608" s="162" t="str">
        <f t="shared" si="82"/>
        <v>026</v>
      </c>
      <c r="G608" s="40">
        <v>108</v>
      </c>
    </row>
    <row r="609" spans="1:7" ht="18.75" customHeight="1">
      <c r="A609" s="268" t="str">
        <f t="shared" si="79"/>
        <v>CM(MPP)1340060</v>
      </c>
      <c r="B609" s="40" t="s">
        <v>94</v>
      </c>
      <c r="C609" s="40" t="s">
        <v>553</v>
      </c>
      <c r="D609" s="40" t="s">
        <v>885</v>
      </c>
      <c r="E609" s="40" t="str">
        <f t="shared" si="81"/>
        <v>1340</v>
      </c>
      <c r="F609" s="162" t="str">
        <f t="shared" si="82"/>
        <v>060</v>
      </c>
      <c r="G609" s="40">
        <v>248</v>
      </c>
    </row>
    <row r="610" spans="1:7" ht="18.75" customHeight="1">
      <c r="A610" s="268" t="str">
        <f t="shared" si="79"/>
        <v>CM(MPP)1340125</v>
      </c>
      <c r="B610" s="40" t="s">
        <v>94</v>
      </c>
      <c r="C610" s="40" t="s">
        <v>554</v>
      </c>
      <c r="D610" s="40" t="s">
        <v>885</v>
      </c>
      <c r="E610" s="40" t="str">
        <f t="shared" si="81"/>
        <v>1340</v>
      </c>
      <c r="F610" s="162" t="str">
        <f t="shared" si="82"/>
        <v>125</v>
      </c>
      <c r="G610" s="40">
        <v>518</v>
      </c>
    </row>
    <row r="611" spans="1:7" ht="18.75" customHeight="1">
      <c r="A611" s="268" t="str">
        <f aca="true" t="shared" si="83" ref="A611:A617">D611&amp;E611&amp;F611</f>
        <v>CM(MPP)147026</v>
      </c>
      <c r="B611" s="40" t="s">
        <v>94</v>
      </c>
      <c r="C611" s="40" t="s">
        <v>1409</v>
      </c>
      <c r="D611" s="40" t="s">
        <v>885</v>
      </c>
      <c r="E611" s="40" t="str">
        <f aca="true" t="shared" si="84" ref="E611:E617">MID(C611,3,3)</f>
        <v>147</v>
      </c>
      <c r="F611" s="162" t="str">
        <f>MID(C611,6,3)</f>
        <v>026</v>
      </c>
      <c r="G611" s="40">
        <v>14</v>
      </c>
    </row>
    <row r="612" spans="1:7" ht="18.75" customHeight="1">
      <c r="A612" s="268" t="str">
        <f t="shared" si="83"/>
        <v>CM(MPP)147060</v>
      </c>
      <c r="B612" s="40" t="s">
        <v>94</v>
      </c>
      <c r="C612" s="40" t="s">
        <v>1410</v>
      </c>
      <c r="D612" s="40" t="s">
        <v>885</v>
      </c>
      <c r="E612" s="40" t="str">
        <f t="shared" si="84"/>
        <v>147</v>
      </c>
      <c r="F612" s="162" t="str">
        <f aca="true" t="shared" si="85" ref="F612:F617">MID(C612,6,3)</f>
        <v>060</v>
      </c>
      <c r="G612" s="40">
        <v>32</v>
      </c>
    </row>
    <row r="613" spans="1:7" ht="18.75" customHeight="1">
      <c r="A613" s="268" t="str">
        <f t="shared" si="83"/>
        <v>CM(MPP)147125</v>
      </c>
      <c r="B613" s="40" t="s">
        <v>94</v>
      </c>
      <c r="C613" s="40" t="s">
        <v>1411</v>
      </c>
      <c r="D613" s="40" t="s">
        <v>885</v>
      </c>
      <c r="E613" s="40" t="str">
        <f t="shared" si="84"/>
        <v>147</v>
      </c>
      <c r="F613" s="162" t="str">
        <f t="shared" si="85"/>
        <v>125</v>
      </c>
      <c r="G613" s="40">
        <v>67</v>
      </c>
    </row>
    <row r="614" spans="1:7" ht="18.75" customHeight="1">
      <c r="A614" s="268" t="str">
        <f t="shared" si="83"/>
        <v>CM(MPP)147147</v>
      </c>
      <c r="B614" s="40" t="s">
        <v>94</v>
      </c>
      <c r="C614" s="40" t="s">
        <v>1412</v>
      </c>
      <c r="D614" s="40" t="s">
        <v>885</v>
      </c>
      <c r="E614" s="40" t="str">
        <f t="shared" si="84"/>
        <v>147</v>
      </c>
      <c r="F614" s="162" t="str">
        <f t="shared" si="85"/>
        <v>147</v>
      </c>
      <c r="G614" s="40">
        <v>78</v>
      </c>
    </row>
    <row r="615" spans="1:7" ht="18.75" customHeight="1">
      <c r="A615" s="268" t="str">
        <f t="shared" si="83"/>
        <v>CM(MPP)147160</v>
      </c>
      <c r="B615" s="40" t="s">
        <v>94</v>
      </c>
      <c r="C615" s="40" t="s">
        <v>1413</v>
      </c>
      <c r="D615" s="40" t="s">
        <v>885</v>
      </c>
      <c r="E615" s="40" t="str">
        <f t="shared" si="84"/>
        <v>147</v>
      </c>
      <c r="F615" s="162" t="str">
        <f t="shared" si="85"/>
        <v>160</v>
      </c>
      <c r="G615" s="40">
        <v>85</v>
      </c>
    </row>
    <row r="616" spans="1:7" ht="18.75" customHeight="1">
      <c r="A616" s="268" t="str">
        <f t="shared" si="83"/>
        <v>CM(MPP)147173</v>
      </c>
      <c r="B616" s="40" t="s">
        <v>94</v>
      </c>
      <c r="C616" s="40" t="s">
        <v>1414</v>
      </c>
      <c r="D616" s="40" t="s">
        <v>885</v>
      </c>
      <c r="E616" s="40" t="str">
        <f t="shared" si="84"/>
        <v>147</v>
      </c>
      <c r="F616" s="162" t="str">
        <f t="shared" si="85"/>
        <v>173</v>
      </c>
      <c r="G616" s="40">
        <v>92</v>
      </c>
    </row>
    <row r="617" spans="1:7" ht="18.75" customHeight="1">
      <c r="A617" s="268" t="str">
        <f t="shared" si="83"/>
        <v>CM(MPP)147200</v>
      </c>
      <c r="B617" s="40" t="s">
        <v>94</v>
      </c>
      <c r="C617" s="40" t="s">
        <v>1415</v>
      </c>
      <c r="D617" s="40" t="s">
        <v>885</v>
      </c>
      <c r="E617" s="40" t="str">
        <f t="shared" si="84"/>
        <v>147</v>
      </c>
      <c r="F617" s="162" t="str">
        <f t="shared" si="85"/>
        <v>200</v>
      </c>
      <c r="G617" s="40">
        <v>107</v>
      </c>
    </row>
    <row r="618" spans="1:7" ht="18.75" customHeight="1">
      <c r="A618" s="268" t="str">
        <f t="shared" si="79"/>
        <v>CM(MPP)1625026</v>
      </c>
      <c r="B618" s="40" t="s">
        <v>94</v>
      </c>
      <c r="C618" s="40" t="s">
        <v>555</v>
      </c>
      <c r="D618" s="40" t="s">
        <v>885</v>
      </c>
      <c r="E618" s="40" t="str">
        <f t="shared" si="81"/>
        <v>1625</v>
      </c>
      <c r="F618" s="162" t="str">
        <f t="shared" si="82"/>
        <v>026</v>
      </c>
      <c r="G618" s="40">
        <v>80</v>
      </c>
    </row>
    <row r="619" spans="1:7" ht="18.75" customHeight="1">
      <c r="A619" s="268" t="str">
        <f t="shared" si="79"/>
        <v>CM(MPP)1625060</v>
      </c>
      <c r="B619" s="40" t="s">
        <v>94</v>
      </c>
      <c r="C619" s="40" t="s">
        <v>556</v>
      </c>
      <c r="D619" s="40" t="s">
        <v>885</v>
      </c>
      <c r="E619" s="40" t="str">
        <f t="shared" si="81"/>
        <v>1625</v>
      </c>
      <c r="F619" s="162" t="str">
        <f t="shared" si="82"/>
        <v>060</v>
      </c>
      <c r="G619" s="40">
        <v>184</v>
      </c>
    </row>
    <row r="620" spans="1:7" ht="18.75" customHeight="1">
      <c r="A620" s="268" t="str">
        <f t="shared" si="79"/>
        <v>CM(MPP)1625125</v>
      </c>
      <c r="B620" s="40" t="s">
        <v>94</v>
      </c>
      <c r="C620" s="40" t="s">
        <v>557</v>
      </c>
      <c r="D620" s="40" t="s">
        <v>885</v>
      </c>
      <c r="E620" s="40" t="str">
        <f t="shared" si="81"/>
        <v>1625</v>
      </c>
      <c r="F620" s="162" t="str">
        <f t="shared" si="82"/>
        <v>125</v>
      </c>
      <c r="G620" s="40">
        <v>384</v>
      </c>
    </row>
    <row r="621" spans="1:7" ht="18.75" customHeight="1">
      <c r="A621" s="268" t="str">
        <f t="shared" si="79"/>
        <v>CM(MPP)166026</v>
      </c>
      <c r="B621" s="40" t="s">
        <v>94</v>
      </c>
      <c r="C621" s="40" t="s">
        <v>558</v>
      </c>
      <c r="D621" s="40" t="s">
        <v>885</v>
      </c>
      <c r="E621" s="40" t="str">
        <f t="shared" si="80"/>
        <v>166</v>
      </c>
      <c r="F621" s="162" t="str">
        <f>MID(C621,6,3)</f>
        <v>026</v>
      </c>
      <c r="G621" s="40">
        <v>15</v>
      </c>
    </row>
    <row r="622" spans="1:7" ht="18.75" customHeight="1">
      <c r="A622" s="268" t="str">
        <f t="shared" si="79"/>
        <v>CM(MPP)166060</v>
      </c>
      <c r="B622" s="40" t="s">
        <v>94</v>
      </c>
      <c r="C622" s="40" t="s">
        <v>559</v>
      </c>
      <c r="D622" s="40" t="s">
        <v>885</v>
      </c>
      <c r="E622" s="40" t="str">
        <f t="shared" si="80"/>
        <v>166</v>
      </c>
      <c r="F622" s="162" t="str">
        <f aca="true" t="shared" si="86" ref="F622:F699">MID(C622,6,3)</f>
        <v>060</v>
      </c>
      <c r="G622" s="40">
        <v>35</v>
      </c>
    </row>
    <row r="623" spans="1:7" ht="18.75" customHeight="1">
      <c r="A623" s="268" t="str">
        <f t="shared" si="79"/>
        <v>CM(MPP)166125</v>
      </c>
      <c r="B623" s="40" t="s">
        <v>94</v>
      </c>
      <c r="C623" s="40" t="s">
        <v>560</v>
      </c>
      <c r="D623" s="40" t="s">
        <v>885</v>
      </c>
      <c r="E623" s="40" t="str">
        <f t="shared" si="80"/>
        <v>166</v>
      </c>
      <c r="F623" s="162" t="str">
        <f t="shared" si="86"/>
        <v>125</v>
      </c>
      <c r="G623" s="40">
        <v>72</v>
      </c>
    </row>
    <row r="624" spans="1:7" ht="18.75" customHeight="1">
      <c r="A624" s="268" t="str">
        <f t="shared" si="79"/>
        <v>CM(MPP)166147</v>
      </c>
      <c r="B624" s="40" t="s">
        <v>94</v>
      </c>
      <c r="C624" s="40" t="s">
        <v>561</v>
      </c>
      <c r="D624" s="40" t="s">
        <v>885</v>
      </c>
      <c r="E624" s="40" t="str">
        <f t="shared" si="80"/>
        <v>166</v>
      </c>
      <c r="F624" s="162" t="str">
        <f t="shared" si="86"/>
        <v>147</v>
      </c>
      <c r="G624" s="40">
        <v>88</v>
      </c>
    </row>
    <row r="625" spans="1:7" ht="18.75" customHeight="1">
      <c r="A625" s="268" t="str">
        <f t="shared" si="79"/>
        <v>CM(MPP)166160</v>
      </c>
      <c r="B625" s="40" t="s">
        <v>94</v>
      </c>
      <c r="C625" s="40" t="s">
        <v>562</v>
      </c>
      <c r="D625" s="40" t="s">
        <v>885</v>
      </c>
      <c r="E625" s="40" t="str">
        <f t="shared" si="80"/>
        <v>166</v>
      </c>
      <c r="F625" s="162" t="str">
        <f t="shared" si="86"/>
        <v>160</v>
      </c>
      <c r="G625" s="40">
        <v>92</v>
      </c>
    </row>
    <row r="626" spans="1:7" ht="18.75" customHeight="1">
      <c r="A626" s="268" t="str">
        <f t="shared" si="79"/>
        <v>CM(MPP)166173</v>
      </c>
      <c r="B626" s="40" t="s">
        <v>94</v>
      </c>
      <c r="C626" s="40" t="s">
        <v>563</v>
      </c>
      <c r="D626" s="40" t="s">
        <v>885</v>
      </c>
      <c r="E626" s="40" t="str">
        <f t="shared" si="80"/>
        <v>166</v>
      </c>
      <c r="F626" s="162" t="str">
        <f t="shared" si="86"/>
        <v>173</v>
      </c>
      <c r="G626" s="40">
        <v>104</v>
      </c>
    </row>
    <row r="627" spans="1:7" ht="18.75" customHeight="1">
      <c r="A627" s="268" t="str">
        <f t="shared" si="79"/>
        <v>CM(MPP)166200</v>
      </c>
      <c r="B627" s="40" t="s">
        <v>94</v>
      </c>
      <c r="C627" s="40" t="s">
        <v>564</v>
      </c>
      <c r="D627" s="40" t="s">
        <v>885</v>
      </c>
      <c r="E627" s="40" t="str">
        <f t="shared" si="80"/>
        <v>166</v>
      </c>
      <c r="F627" s="162" t="str">
        <f t="shared" si="86"/>
        <v>200</v>
      </c>
      <c r="G627" s="40">
        <v>115</v>
      </c>
    </row>
    <row r="628" spans="1:7" ht="18.75" customHeight="1">
      <c r="A628" s="268" t="str">
        <f t="shared" si="79"/>
        <v>CM(MPP)172026</v>
      </c>
      <c r="B628" s="40" t="s">
        <v>94</v>
      </c>
      <c r="C628" s="40" t="s">
        <v>565</v>
      </c>
      <c r="D628" s="40" t="s">
        <v>885</v>
      </c>
      <c r="E628" s="40" t="str">
        <f t="shared" si="80"/>
        <v>172</v>
      </c>
      <c r="F628" s="162" t="str">
        <f t="shared" si="86"/>
        <v>026</v>
      </c>
      <c r="G628" s="40">
        <v>19</v>
      </c>
    </row>
    <row r="629" spans="1:7" ht="18.75" customHeight="1">
      <c r="A629" s="268" t="str">
        <f t="shared" si="79"/>
        <v>CM(MPP)172060</v>
      </c>
      <c r="B629" s="40" t="s">
        <v>94</v>
      </c>
      <c r="C629" s="40" t="s">
        <v>566</v>
      </c>
      <c r="D629" s="40" t="s">
        <v>885</v>
      </c>
      <c r="E629" s="40" t="str">
        <f t="shared" si="80"/>
        <v>172</v>
      </c>
      <c r="F629" s="162" t="str">
        <f t="shared" si="86"/>
        <v>060</v>
      </c>
      <c r="G629" s="40">
        <v>43</v>
      </c>
    </row>
    <row r="630" spans="1:7" ht="18.75" customHeight="1">
      <c r="A630" s="268" t="str">
        <f t="shared" si="79"/>
        <v>CM(MPP)172125</v>
      </c>
      <c r="B630" s="40" t="s">
        <v>94</v>
      </c>
      <c r="C630" s="40" t="s">
        <v>567</v>
      </c>
      <c r="D630" s="40" t="s">
        <v>885</v>
      </c>
      <c r="E630" s="40" t="str">
        <f t="shared" si="80"/>
        <v>172</v>
      </c>
      <c r="F630" s="162" t="str">
        <f t="shared" si="86"/>
        <v>125</v>
      </c>
      <c r="G630" s="40">
        <v>89</v>
      </c>
    </row>
    <row r="631" spans="1:7" ht="18.75" customHeight="1">
      <c r="A631" s="268" t="str">
        <f t="shared" si="79"/>
        <v>CM(MPP)172147</v>
      </c>
      <c r="B631" s="40" t="s">
        <v>94</v>
      </c>
      <c r="C631" s="40" t="s">
        <v>568</v>
      </c>
      <c r="D631" s="40" t="s">
        <v>885</v>
      </c>
      <c r="E631" s="40" t="str">
        <f t="shared" si="80"/>
        <v>172</v>
      </c>
      <c r="F631" s="162" t="str">
        <f t="shared" si="86"/>
        <v>147</v>
      </c>
      <c r="G631" s="40">
        <v>105</v>
      </c>
    </row>
    <row r="632" spans="1:7" ht="18.75" customHeight="1">
      <c r="A632" s="268" t="str">
        <f t="shared" si="79"/>
        <v>CM(MPP)172160</v>
      </c>
      <c r="B632" s="40" t="s">
        <v>94</v>
      </c>
      <c r="C632" s="40" t="s">
        <v>569</v>
      </c>
      <c r="D632" s="40" t="s">
        <v>885</v>
      </c>
      <c r="E632" s="40" t="str">
        <f t="shared" si="80"/>
        <v>172</v>
      </c>
      <c r="F632" s="162" t="str">
        <f t="shared" si="86"/>
        <v>160</v>
      </c>
      <c r="G632" s="40">
        <v>114</v>
      </c>
    </row>
    <row r="633" spans="1:7" ht="18.75" customHeight="1">
      <c r="A633" s="268" t="str">
        <f t="shared" si="79"/>
        <v>CM(MPP)172173</v>
      </c>
      <c r="B633" s="40" t="s">
        <v>94</v>
      </c>
      <c r="C633" s="40" t="s">
        <v>570</v>
      </c>
      <c r="D633" s="40" t="s">
        <v>885</v>
      </c>
      <c r="E633" s="40" t="str">
        <f t="shared" si="80"/>
        <v>172</v>
      </c>
      <c r="F633" s="162" t="str">
        <f t="shared" si="86"/>
        <v>173</v>
      </c>
      <c r="G633" s="40">
        <v>123</v>
      </c>
    </row>
    <row r="634" spans="1:7" ht="18.75" customHeight="1">
      <c r="A634" s="268" t="str">
        <f t="shared" si="79"/>
        <v>CM(MPP)172200</v>
      </c>
      <c r="B634" s="40" t="s">
        <v>94</v>
      </c>
      <c r="C634" s="40" t="s">
        <v>571</v>
      </c>
      <c r="D634" s="40" t="s">
        <v>885</v>
      </c>
      <c r="E634" s="40" t="str">
        <f t="shared" si="80"/>
        <v>172</v>
      </c>
      <c r="F634" s="162" t="str">
        <f t="shared" si="86"/>
        <v>200</v>
      </c>
      <c r="G634" s="40">
        <v>142</v>
      </c>
    </row>
    <row r="635" spans="1:7" ht="18.75" customHeight="1">
      <c r="A635" s="268" t="str">
        <f t="shared" si="79"/>
        <v>CM(MPP)203026</v>
      </c>
      <c r="B635" s="40" t="s">
        <v>94</v>
      </c>
      <c r="C635" s="40" t="s">
        <v>572</v>
      </c>
      <c r="D635" s="40" t="s">
        <v>885</v>
      </c>
      <c r="E635" s="40" t="str">
        <f t="shared" si="80"/>
        <v>203</v>
      </c>
      <c r="F635" s="162" t="str">
        <f t="shared" si="86"/>
        <v>026</v>
      </c>
      <c r="G635" s="40">
        <v>14</v>
      </c>
    </row>
    <row r="636" spans="1:7" ht="18.75" customHeight="1">
      <c r="A636" s="268" t="str">
        <f t="shared" si="79"/>
        <v>CM(MPP)203060</v>
      </c>
      <c r="B636" s="40" t="s">
        <v>94</v>
      </c>
      <c r="C636" s="40" t="s">
        <v>573</v>
      </c>
      <c r="D636" s="40" t="s">
        <v>885</v>
      </c>
      <c r="E636" s="40" t="str">
        <f t="shared" si="80"/>
        <v>203</v>
      </c>
      <c r="F636" s="162" t="str">
        <f t="shared" si="86"/>
        <v>060</v>
      </c>
      <c r="G636" s="40">
        <v>32</v>
      </c>
    </row>
    <row r="637" spans="1:7" ht="18.75" customHeight="1">
      <c r="A637" s="268" t="str">
        <f t="shared" si="79"/>
        <v>CM(MPP)203125</v>
      </c>
      <c r="B637" s="40" t="s">
        <v>94</v>
      </c>
      <c r="C637" s="40" t="s">
        <v>574</v>
      </c>
      <c r="D637" s="40" t="s">
        <v>885</v>
      </c>
      <c r="E637" s="40" t="str">
        <f t="shared" si="80"/>
        <v>203</v>
      </c>
      <c r="F637" s="162" t="str">
        <f t="shared" si="86"/>
        <v>125</v>
      </c>
      <c r="G637" s="40">
        <v>68</v>
      </c>
    </row>
    <row r="638" spans="1:7" ht="18.75" customHeight="1">
      <c r="A638" s="268" t="str">
        <f t="shared" si="79"/>
        <v>CM(MPP)203147</v>
      </c>
      <c r="B638" s="40" t="s">
        <v>94</v>
      </c>
      <c r="C638" s="40" t="s">
        <v>575</v>
      </c>
      <c r="D638" s="40" t="s">
        <v>885</v>
      </c>
      <c r="E638" s="40" t="str">
        <f t="shared" si="80"/>
        <v>203</v>
      </c>
      <c r="F638" s="162" t="str">
        <f t="shared" si="86"/>
        <v>147</v>
      </c>
      <c r="G638" s="40">
        <v>81</v>
      </c>
    </row>
    <row r="639" spans="1:7" ht="18.75" customHeight="1">
      <c r="A639" s="268" t="str">
        <f t="shared" si="79"/>
        <v>CM(MPP)203160</v>
      </c>
      <c r="B639" s="40" t="s">
        <v>94</v>
      </c>
      <c r="C639" s="40" t="s">
        <v>576</v>
      </c>
      <c r="D639" s="40" t="s">
        <v>885</v>
      </c>
      <c r="E639" s="40" t="str">
        <f t="shared" si="80"/>
        <v>203</v>
      </c>
      <c r="F639" s="162" t="str">
        <f t="shared" si="86"/>
        <v>160</v>
      </c>
      <c r="G639" s="40">
        <v>87</v>
      </c>
    </row>
    <row r="640" spans="1:7" ht="18.75" customHeight="1">
      <c r="A640" s="268" t="str">
        <f t="shared" si="79"/>
        <v>CM(MPP)203173</v>
      </c>
      <c r="B640" s="40" t="s">
        <v>94</v>
      </c>
      <c r="C640" s="40" t="s">
        <v>577</v>
      </c>
      <c r="D640" s="40" t="s">
        <v>885</v>
      </c>
      <c r="E640" s="40" t="str">
        <f t="shared" si="80"/>
        <v>203</v>
      </c>
      <c r="F640" s="162" t="str">
        <f t="shared" si="86"/>
        <v>173</v>
      </c>
      <c r="G640" s="40">
        <v>96</v>
      </c>
    </row>
    <row r="641" spans="1:7" ht="18.75" customHeight="1">
      <c r="A641" s="268" t="str">
        <f t="shared" si="79"/>
        <v>CM(MPP)203200</v>
      </c>
      <c r="B641" s="40" t="s">
        <v>94</v>
      </c>
      <c r="C641" s="40" t="s">
        <v>578</v>
      </c>
      <c r="D641" s="40" t="s">
        <v>885</v>
      </c>
      <c r="E641" s="40" t="str">
        <f t="shared" si="80"/>
        <v>203</v>
      </c>
      <c r="F641" s="162" t="str">
        <f t="shared" si="86"/>
        <v>200</v>
      </c>
      <c r="G641" s="40">
        <v>109</v>
      </c>
    </row>
    <row r="642" spans="1:7" ht="18.75" customHeight="1">
      <c r="A642" s="268" t="str">
        <f t="shared" si="79"/>
        <v>CM(MPP)229026</v>
      </c>
      <c r="B642" s="40" t="s">
        <v>94</v>
      </c>
      <c r="C642" s="40" t="s">
        <v>579</v>
      </c>
      <c r="D642" s="40" t="s">
        <v>885</v>
      </c>
      <c r="E642" s="40" t="str">
        <f t="shared" si="80"/>
        <v>229</v>
      </c>
      <c r="F642" s="162" t="str">
        <f t="shared" si="86"/>
        <v>026</v>
      </c>
      <c r="G642" s="40">
        <v>19</v>
      </c>
    </row>
    <row r="643" spans="1:7" ht="18.75" customHeight="1">
      <c r="A643" s="268" t="str">
        <f t="shared" si="79"/>
        <v>CM(MPP)229060</v>
      </c>
      <c r="B643" s="40" t="s">
        <v>94</v>
      </c>
      <c r="C643" s="40" t="s">
        <v>580</v>
      </c>
      <c r="D643" s="40" t="s">
        <v>885</v>
      </c>
      <c r="E643" s="40" t="str">
        <f t="shared" si="80"/>
        <v>229</v>
      </c>
      <c r="F643" s="162" t="str">
        <f>MID(C643,6,3)</f>
        <v>060</v>
      </c>
      <c r="G643" s="40">
        <v>43</v>
      </c>
    </row>
    <row r="644" spans="1:7" ht="18.75" customHeight="1">
      <c r="A644" s="268" t="str">
        <f t="shared" si="79"/>
        <v>CM(MPP)229125</v>
      </c>
      <c r="B644" s="40" t="s">
        <v>94</v>
      </c>
      <c r="C644" s="40" t="s">
        <v>581</v>
      </c>
      <c r="D644" s="40" t="s">
        <v>885</v>
      </c>
      <c r="E644" s="40" t="str">
        <f t="shared" si="80"/>
        <v>229</v>
      </c>
      <c r="F644" s="162" t="str">
        <f t="shared" si="86"/>
        <v>125</v>
      </c>
      <c r="G644" s="40">
        <v>90</v>
      </c>
    </row>
    <row r="645" spans="1:7" ht="18.75" customHeight="1">
      <c r="A645" s="268" t="str">
        <f t="shared" si="79"/>
        <v>CM(MPP)229147</v>
      </c>
      <c r="B645" s="40" t="s">
        <v>94</v>
      </c>
      <c r="C645" s="40" t="s">
        <v>582</v>
      </c>
      <c r="D645" s="40" t="s">
        <v>885</v>
      </c>
      <c r="E645" s="40" t="str">
        <f t="shared" si="80"/>
        <v>229</v>
      </c>
      <c r="F645" s="162" t="str">
        <f t="shared" si="86"/>
        <v>147</v>
      </c>
      <c r="G645" s="40">
        <v>106</v>
      </c>
    </row>
    <row r="646" spans="1:7" ht="18.75" customHeight="1">
      <c r="A646" s="268" t="str">
        <f t="shared" si="79"/>
        <v>CM(MPP)229160</v>
      </c>
      <c r="B646" s="40" t="s">
        <v>94</v>
      </c>
      <c r="C646" s="40" t="s">
        <v>583</v>
      </c>
      <c r="D646" s="40" t="s">
        <v>885</v>
      </c>
      <c r="E646" s="40" t="str">
        <f t="shared" si="80"/>
        <v>229</v>
      </c>
      <c r="F646" s="162" t="str">
        <f t="shared" si="86"/>
        <v>160</v>
      </c>
      <c r="G646" s="40">
        <v>115</v>
      </c>
    </row>
    <row r="647" spans="1:7" ht="18.75" customHeight="1">
      <c r="A647" s="268" t="str">
        <f t="shared" si="79"/>
        <v>CM(MPP)229173</v>
      </c>
      <c r="B647" s="40" t="s">
        <v>94</v>
      </c>
      <c r="C647" s="40" t="s">
        <v>584</v>
      </c>
      <c r="D647" s="40" t="s">
        <v>885</v>
      </c>
      <c r="E647" s="40" t="str">
        <f t="shared" si="80"/>
        <v>229</v>
      </c>
      <c r="F647" s="162" t="str">
        <f t="shared" si="86"/>
        <v>173</v>
      </c>
      <c r="G647" s="40">
        <v>124</v>
      </c>
    </row>
    <row r="648" spans="1:7" ht="18.75" customHeight="1">
      <c r="A648" s="268" t="str">
        <f t="shared" si="79"/>
        <v>CM(MPP)229200</v>
      </c>
      <c r="B648" s="40" t="s">
        <v>94</v>
      </c>
      <c r="C648" s="40" t="s">
        <v>585</v>
      </c>
      <c r="D648" s="40" t="s">
        <v>885</v>
      </c>
      <c r="E648" s="40" t="str">
        <f t="shared" si="80"/>
        <v>229</v>
      </c>
      <c r="F648" s="162" t="str">
        <f t="shared" si="86"/>
        <v>200</v>
      </c>
      <c r="G648" s="40">
        <v>144</v>
      </c>
    </row>
    <row r="649" spans="1:7" ht="18.75" customHeight="1">
      <c r="A649" s="268" t="str">
        <f t="shared" si="79"/>
        <v>CM(MPP)234026</v>
      </c>
      <c r="B649" s="40" t="s">
        <v>94</v>
      </c>
      <c r="C649" s="40" t="s">
        <v>586</v>
      </c>
      <c r="D649" s="40" t="s">
        <v>885</v>
      </c>
      <c r="E649" s="40" t="str">
        <f t="shared" si="80"/>
        <v>234</v>
      </c>
      <c r="F649" s="162" t="str">
        <f t="shared" si="86"/>
        <v>026</v>
      </c>
      <c r="G649" s="40">
        <v>22</v>
      </c>
    </row>
    <row r="650" spans="1:7" ht="18.75" customHeight="1">
      <c r="A650" s="268" t="str">
        <f t="shared" si="79"/>
        <v>CM(MPP)234060</v>
      </c>
      <c r="B650" s="40" t="s">
        <v>94</v>
      </c>
      <c r="C650" s="40" t="s">
        <v>587</v>
      </c>
      <c r="D650" s="40" t="s">
        <v>885</v>
      </c>
      <c r="E650" s="40" t="str">
        <f t="shared" si="80"/>
        <v>234</v>
      </c>
      <c r="F650" s="162" t="str">
        <f t="shared" si="86"/>
        <v>060</v>
      </c>
      <c r="G650" s="40">
        <v>51</v>
      </c>
    </row>
    <row r="651" spans="1:7" ht="18.75" customHeight="1">
      <c r="A651" s="268" t="str">
        <f t="shared" si="79"/>
        <v>CM(MPP)234E14060</v>
      </c>
      <c r="B651" s="40" t="s">
        <v>94</v>
      </c>
      <c r="C651" s="40" t="s">
        <v>896</v>
      </c>
      <c r="D651" s="40" t="s">
        <v>885</v>
      </c>
      <c r="E651" s="40" t="str">
        <f>MID(C651,3,3)&amp;MID(C651,9,10)</f>
        <v>234E14</v>
      </c>
      <c r="F651" s="162" t="str">
        <f t="shared" si="86"/>
        <v>060</v>
      </c>
      <c r="G651" s="40">
        <v>80</v>
      </c>
    </row>
    <row r="652" spans="1:7" ht="18.75" customHeight="1">
      <c r="A652" s="268" t="str">
        <f t="shared" si="79"/>
        <v>CM(MPP)234125</v>
      </c>
      <c r="B652" s="40" t="s">
        <v>94</v>
      </c>
      <c r="C652" s="40" t="s">
        <v>588</v>
      </c>
      <c r="D652" s="40" t="s">
        <v>885</v>
      </c>
      <c r="E652" s="40" t="str">
        <f t="shared" si="80"/>
        <v>234</v>
      </c>
      <c r="F652" s="162" t="str">
        <f t="shared" si="86"/>
        <v>125</v>
      </c>
      <c r="G652" s="40">
        <v>105</v>
      </c>
    </row>
    <row r="653" spans="1:7" ht="18.75" customHeight="1">
      <c r="A653" s="268" t="str">
        <f t="shared" si="79"/>
        <v>CM(MPP)234E14125</v>
      </c>
      <c r="B653" s="40" t="s">
        <v>94</v>
      </c>
      <c r="C653" s="40" t="s">
        <v>898</v>
      </c>
      <c r="D653" s="40" t="s">
        <v>885</v>
      </c>
      <c r="E653" s="40" t="str">
        <f>MID(C653,3,3)&amp;MID(C653,9,10)</f>
        <v>234E14</v>
      </c>
      <c r="F653" s="162" t="str">
        <f t="shared" si="86"/>
        <v>125</v>
      </c>
      <c r="G653" s="40">
        <v>165</v>
      </c>
    </row>
    <row r="654" spans="1:7" ht="18.75" customHeight="1">
      <c r="A654" s="268" t="str">
        <f t="shared" si="79"/>
        <v>CM(MPP)234147</v>
      </c>
      <c r="B654" s="40" t="s">
        <v>94</v>
      </c>
      <c r="C654" s="40" t="s">
        <v>589</v>
      </c>
      <c r="D654" s="40" t="s">
        <v>885</v>
      </c>
      <c r="E654" s="40" t="str">
        <f t="shared" si="80"/>
        <v>234</v>
      </c>
      <c r="F654" s="162" t="str">
        <f t="shared" si="86"/>
        <v>147</v>
      </c>
      <c r="G654" s="40">
        <v>124</v>
      </c>
    </row>
    <row r="655" spans="1:7" ht="18.75" customHeight="1">
      <c r="A655" s="268" t="str">
        <f t="shared" si="79"/>
        <v>CM(MPP)234160</v>
      </c>
      <c r="B655" s="40" t="s">
        <v>94</v>
      </c>
      <c r="C655" s="40" t="s">
        <v>590</v>
      </c>
      <c r="D655" s="40" t="s">
        <v>885</v>
      </c>
      <c r="E655" s="40" t="str">
        <f t="shared" si="80"/>
        <v>234</v>
      </c>
      <c r="F655" s="162" t="str">
        <f t="shared" si="86"/>
        <v>160</v>
      </c>
      <c r="G655" s="40">
        <v>135</v>
      </c>
    </row>
    <row r="656" spans="1:7" ht="18.75" customHeight="1">
      <c r="A656" s="268" t="str">
        <f t="shared" si="79"/>
        <v>CM(MPP)234173</v>
      </c>
      <c r="B656" s="40" t="s">
        <v>94</v>
      </c>
      <c r="C656" s="40" t="s">
        <v>591</v>
      </c>
      <c r="D656" s="40" t="s">
        <v>885</v>
      </c>
      <c r="E656" s="40" t="str">
        <f t="shared" si="80"/>
        <v>234</v>
      </c>
      <c r="F656" s="162" t="str">
        <f t="shared" si="86"/>
        <v>173</v>
      </c>
      <c r="G656" s="40">
        <v>146</v>
      </c>
    </row>
    <row r="657" spans="1:7" ht="18.75" customHeight="1">
      <c r="A657" s="268" t="str">
        <f t="shared" si="79"/>
        <v>CM(MPP)234200</v>
      </c>
      <c r="B657" s="40" t="s">
        <v>94</v>
      </c>
      <c r="C657" s="40" t="s">
        <v>592</v>
      </c>
      <c r="D657" s="40" t="s">
        <v>885</v>
      </c>
      <c r="E657" s="40" t="str">
        <f t="shared" si="80"/>
        <v>234</v>
      </c>
      <c r="F657" s="162" t="str">
        <f t="shared" si="86"/>
        <v>200</v>
      </c>
      <c r="G657" s="40">
        <v>169</v>
      </c>
    </row>
    <row r="658" spans="1:7" ht="18.75" customHeight="1">
      <c r="A658" s="268" t="str">
        <f aca="true" t="shared" si="87" ref="A658:A664">D658&amp;E658&amp;F658</f>
        <v>CM(MPP)252026</v>
      </c>
      <c r="B658" s="40" t="s">
        <v>94</v>
      </c>
      <c r="C658" s="40" t="s">
        <v>1416</v>
      </c>
      <c r="D658" s="40" t="s">
        <v>885</v>
      </c>
      <c r="E658" s="40" t="str">
        <f aca="true" t="shared" si="88" ref="E658:E664">MID(C658,3,3)</f>
        <v>252</v>
      </c>
      <c r="F658" s="162" t="str">
        <f aca="true" t="shared" si="89" ref="F658:F664">MID(C658,6,3)</f>
        <v>026</v>
      </c>
      <c r="G658" s="40">
        <v>27</v>
      </c>
    </row>
    <row r="659" spans="1:7" ht="18.75" customHeight="1">
      <c r="A659" s="268" t="str">
        <f t="shared" si="87"/>
        <v>CM(MPP)252060</v>
      </c>
      <c r="B659" s="40" t="s">
        <v>94</v>
      </c>
      <c r="C659" s="40" t="s">
        <v>1417</v>
      </c>
      <c r="D659" s="40" t="s">
        <v>885</v>
      </c>
      <c r="E659" s="40" t="str">
        <f t="shared" si="88"/>
        <v>252</v>
      </c>
      <c r="F659" s="162" t="str">
        <f t="shared" si="89"/>
        <v>060</v>
      </c>
      <c r="G659" s="40">
        <v>62</v>
      </c>
    </row>
    <row r="660" spans="1:7" ht="18.75" customHeight="1">
      <c r="A660" s="268" t="str">
        <f t="shared" si="87"/>
        <v>CM(MPP)252125</v>
      </c>
      <c r="B660" s="40" t="s">
        <v>94</v>
      </c>
      <c r="C660" s="40" t="s">
        <v>1418</v>
      </c>
      <c r="D660" s="40" t="s">
        <v>885</v>
      </c>
      <c r="E660" s="40" t="str">
        <f t="shared" si="88"/>
        <v>252</v>
      </c>
      <c r="F660" s="162" t="str">
        <f t="shared" si="89"/>
        <v>125</v>
      </c>
      <c r="G660" s="40">
        <v>130</v>
      </c>
    </row>
    <row r="661" spans="1:7" ht="18.75" customHeight="1">
      <c r="A661" s="268" t="str">
        <f t="shared" si="87"/>
        <v>CM(MPP)252147</v>
      </c>
      <c r="B661" s="40" t="s">
        <v>94</v>
      </c>
      <c r="C661" s="40" t="s">
        <v>1419</v>
      </c>
      <c r="D661" s="40" t="s">
        <v>885</v>
      </c>
      <c r="E661" s="40" t="str">
        <f t="shared" si="88"/>
        <v>252</v>
      </c>
      <c r="F661" s="162" t="str">
        <f t="shared" si="89"/>
        <v>147</v>
      </c>
      <c r="G661" s="40">
        <v>152</v>
      </c>
    </row>
    <row r="662" spans="1:7" ht="18.75" customHeight="1">
      <c r="A662" s="268" t="str">
        <f t="shared" si="87"/>
        <v>CM(MPP)252160</v>
      </c>
      <c r="B662" s="40" t="s">
        <v>94</v>
      </c>
      <c r="C662" s="40" t="s">
        <v>1420</v>
      </c>
      <c r="D662" s="40" t="s">
        <v>885</v>
      </c>
      <c r="E662" s="40" t="str">
        <f t="shared" si="88"/>
        <v>252</v>
      </c>
      <c r="F662" s="162" t="str">
        <f t="shared" si="89"/>
        <v>160</v>
      </c>
      <c r="G662" s="40">
        <v>166</v>
      </c>
    </row>
    <row r="663" spans="1:7" ht="18.75" customHeight="1">
      <c r="A663" s="268" t="str">
        <f t="shared" si="87"/>
        <v>CM(MPP)252173</v>
      </c>
      <c r="B663" s="40" t="s">
        <v>94</v>
      </c>
      <c r="C663" s="40" t="s">
        <v>1421</v>
      </c>
      <c r="D663" s="40" t="s">
        <v>885</v>
      </c>
      <c r="E663" s="40" t="str">
        <f t="shared" si="88"/>
        <v>252</v>
      </c>
      <c r="F663" s="162" t="str">
        <f t="shared" si="89"/>
        <v>173</v>
      </c>
      <c r="G663" s="40">
        <v>179</v>
      </c>
    </row>
    <row r="664" spans="1:7" ht="18.75" customHeight="1">
      <c r="A664" s="268" t="str">
        <f t="shared" si="87"/>
        <v>CM(MPP)252200</v>
      </c>
      <c r="B664" s="40" t="s">
        <v>94</v>
      </c>
      <c r="C664" s="40" t="s">
        <v>1422</v>
      </c>
      <c r="D664" s="40" t="s">
        <v>885</v>
      </c>
      <c r="E664" s="40" t="str">
        <f t="shared" si="88"/>
        <v>252</v>
      </c>
      <c r="F664" s="162" t="str">
        <f t="shared" si="89"/>
        <v>200</v>
      </c>
      <c r="G664" s="40">
        <v>207</v>
      </c>
    </row>
    <row r="665" spans="1:7" ht="18.75" customHeight="1">
      <c r="A665" s="268" t="str">
        <f t="shared" si="79"/>
        <v>CM(MPP)270026</v>
      </c>
      <c r="B665" s="40" t="s">
        <v>94</v>
      </c>
      <c r="C665" s="40" t="s">
        <v>593</v>
      </c>
      <c r="D665" s="40" t="s">
        <v>885</v>
      </c>
      <c r="E665" s="40" t="str">
        <f t="shared" si="80"/>
        <v>270</v>
      </c>
      <c r="F665" s="162" t="str">
        <f t="shared" si="86"/>
        <v>026</v>
      </c>
      <c r="G665" s="40">
        <v>32</v>
      </c>
    </row>
    <row r="666" spans="1:7" ht="18.75" customHeight="1">
      <c r="A666" s="268" t="str">
        <f t="shared" si="79"/>
        <v>CM(MPP)270060</v>
      </c>
      <c r="B666" s="40" t="s">
        <v>94</v>
      </c>
      <c r="C666" s="40" t="s">
        <v>594</v>
      </c>
      <c r="D666" s="40" t="s">
        <v>885</v>
      </c>
      <c r="E666" s="40" t="str">
        <f t="shared" si="80"/>
        <v>270</v>
      </c>
      <c r="F666" s="162" t="str">
        <f t="shared" si="86"/>
        <v>060</v>
      </c>
      <c r="G666" s="40">
        <v>75</v>
      </c>
    </row>
    <row r="667" spans="1:7" ht="18.75" customHeight="1">
      <c r="A667" s="268" t="str">
        <f t="shared" si="79"/>
        <v>CM(MPP)270125</v>
      </c>
      <c r="B667" s="40" t="s">
        <v>94</v>
      </c>
      <c r="C667" s="40" t="s">
        <v>595</v>
      </c>
      <c r="D667" s="40" t="s">
        <v>885</v>
      </c>
      <c r="E667" s="40" t="str">
        <f t="shared" si="80"/>
        <v>270</v>
      </c>
      <c r="F667" s="162" t="str">
        <f>MID(C667,6,3)</f>
        <v>125</v>
      </c>
      <c r="G667" s="40">
        <v>157</v>
      </c>
    </row>
    <row r="668" spans="1:7" ht="18.75" customHeight="1">
      <c r="A668" s="268" t="str">
        <f t="shared" si="79"/>
        <v>CM(MPP)270147</v>
      </c>
      <c r="B668" s="40" t="s">
        <v>94</v>
      </c>
      <c r="C668" s="40" t="s">
        <v>596</v>
      </c>
      <c r="D668" s="40" t="s">
        <v>885</v>
      </c>
      <c r="E668" s="40" t="str">
        <f t="shared" si="80"/>
        <v>270</v>
      </c>
      <c r="F668" s="162" t="str">
        <f t="shared" si="86"/>
        <v>147</v>
      </c>
      <c r="G668" s="40">
        <v>185</v>
      </c>
    </row>
    <row r="669" spans="1:7" ht="18.75" customHeight="1">
      <c r="A669" s="268" t="str">
        <f t="shared" si="79"/>
        <v>CM(MPP)270160</v>
      </c>
      <c r="B669" s="40" t="s">
        <v>94</v>
      </c>
      <c r="C669" s="40" t="s">
        <v>597</v>
      </c>
      <c r="D669" s="40" t="s">
        <v>885</v>
      </c>
      <c r="E669" s="40" t="str">
        <f t="shared" si="80"/>
        <v>270</v>
      </c>
      <c r="F669" s="162" t="str">
        <f t="shared" si="86"/>
        <v>160</v>
      </c>
      <c r="G669" s="40">
        <v>201</v>
      </c>
    </row>
    <row r="670" spans="1:7" ht="18.75" customHeight="1">
      <c r="A670" s="268" t="str">
        <f t="shared" si="79"/>
        <v>CM(MPP)270173</v>
      </c>
      <c r="B670" s="40" t="s">
        <v>94</v>
      </c>
      <c r="C670" s="40" t="s">
        <v>598</v>
      </c>
      <c r="D670" s="40" t="s">
        <v>885</v>
      </c>
      <c r="E670" s="40" t="str">
        <f t="shared" si="80"/>
        <v>270</v>
      </c>
      <c r="F670" s="162" t="str">
        <f t="shared" si="86"/>
        <v>173</v>
      </c>
      <c r="G670" s="40">
        <v>217</v>
      </c>
    </row>
    <row r="671" spans="1:7" ht="18.75" customHeight="1">
      <c r="A671" s="268" t="str">
        <f t="shared" si="79"/>
        <v>CM(MPP)270200</v>
      </c>
      <c r="B671" s="40" t="s">
        <v>94</v>
      </c>
      <c r="C671" s="40" t="s">
        <v>599</v>
      </c>
      <c r="D671" s="40" t="s">
        <v>885</v>
      </c>
      <c r="E671" s="40" t="str">
        <f t="shared" si="80"/>
        <v>270</v>
      </c>
      <c r="F671" s="162" t="str">
        <f t="shared" si="86"/>
        <v>200</v>
      </c>
      <c r="G671" s="40">
        <v>251</v>
      </c>
    </row>
    <row r="672" spans="1:7" ht="18.75" customHeight="1">
      <c r="A672" s="268" t="str">
        <f aca="true" t="shared" si="90" ref="A672:A678">D672&amp;E672&amp;F672</f>
        <v>CM(MPP)300026</v>
      </c>
      <c r="B672" s="40" t="s">
        <v>94</v>
      </c>
      <c r="C672" s="40" t="s">
        <v>1423</v>
      </c>
      <c r="D672" s="40" t="s">
        <v>885</v>
      </c>
      <c r="E672" s="40" t="str">
        <f aca="true" t="shared" si="91" ref="E672:E678">MID(C672,3,3)</f>
        <v>300</v>
      </c>
      <c r="F672" s="162" t="str">
        <f aca="true" t="shared" si="92" ref="F672:F678">MID(C672,6,3)</f>
        <v>026</v>
      </c>
      <c r="G672" s="40">
        <v>29</v>
      </c>
    </row>
    <row r="673" spans="1:7" ht="18.75" customHeight="1">
      <c r="A673" s="268" t="str">
        <f t="shared" si="90"/>
        <v>CM(MPP)300060</v>
      </c>
      <c r="B673" s="40" t="s">
        <v>94</v>
      </c>
      <c r="C673" s="40" t="s">
        <v>1424</v>
      </c>
      <c r="D673" s="40" t="s">
        <v>885</v>
      </c>
      <c r="E673" s="40" t="str">
        <f t="shared" si="91"/>
        <v>300</v>
      </c>
      <c r="F673" s="162" t="str">
        <f t="shared" si="92"/>
        <v>060</v>
      </c>
      <c r="G673" s="40">
        <v>68</v>
      </c>
    </row>
    <row r="674" spans="1:7" ht="18.75" customHeight="1">
      <c r="A674" s="268" t="str">
        <f t="shared" si="90"/>
        <v>CM(MPP)300125</v>
      </c>
      <c r="B674" s="40" t="s">
        <v>94</v>
      </c>
      <c r="C674" s="40" t="s">
        <v>1425</v>
      </c>
      <c r="D674" s="40" t="s">
        <v>885</v>
      </c>
      <c r="E674" s="40" t="str">
        <f t="shared" si="91"/>
        <v>300</v>
      </c>
      <c r="F674" s="162" t="str">
        <f t="shared" si="92"/>
        <v>125</v>
      </c>
      <c r="G674" s="40">
        <v>141</v>
      </c>
    </row>
    <row r="675" spans="1:7" ht="18.75" customHeight="1">
      <c r="A675" s="268" t="str">
        <f t="shared" si="90"/>
        <v>CM(MPP)300147</v>
      </c>
      <c r="B675" s="40" t="s">
        <v>94</v>
      </c>
      <c r="C675" s="40" t="s">
        <v>1426</v>
      </c>
      <c r="D675" s="40" t="s">
        <v>885</v>
      </c>
      <c r="E675" s="40" t="str">
        <f t="shared" si="91"/>
        <v>300</v>
      </c>
      <c r="F675" s="162" t="str">
        <f t="shared" si="92"/>
        <v>147</v>
      </c>
      <c r="G675" s="40">
        <v>166</v>
      </c>
    </row>
    <row r="676" spans="1:7" ht="18.75" customHeight="1">
      <c r="A676" s="268" t="str">
        <f t="shared" si="90"/>
        <v>CM(MPP)300160</v>
      </c>
      <c r="B676" s="40" t="s">
        <v>94</v>
      </c>
      <c r="C676" s="40" t="s">
        <v>1427</v>
      </c>
      <c r="D676" s="40" t="s">
        <v>885</v>
      </c>
      <c r="E676" s="40" t="str">
        <f t="shared" si="91"/>
        <v>300</v>
      </c>
      <c r="F676" s="162" t="str">
        <f t="shared" si="92"/>
        <v>160</v>
      </c>
      <c r="G676" s="40">
        <v>181</v>
      </c>
    </row>
    <row r="677" spans="1:7" ht="18.75" customHeight="1">
      <c r="A677" s="268" t="str">
        <f t="shared" si="90"/>
        <v>CM(MPP)300173</v>
      </c>
      <c r="B677" s="40" t="s">
        <v>94</v>
      </c>
      <c r="C677" s="40" t="s">
        <v>1428</v>
      </c>
      <c r="D677" s="40" t="s">
        <v>885</v>
      </c>
      <c r="E677" s="40" t="str">
        <f t="shared" si="91"/>
        <v>300</v>
      </c>
      <c r="F677" s="162" t="str">
        <f t="shared" si="92"/>
        <v>173</v>
      </c>
      <c r="G677" s="40">
        <v>195</v>
      </c>
    </row>
    <row r="678" spans="1:7" ht="18.75" customHeight="1">
      <c r="A678" s="268" t="str">
        <f t="shared" si="90"/>
        <v>CM(MPP)300200</v>
      </c>
      <c r="B678" s="40" t="s">
        <v>94</v>
      </c>
      <c r="C678" s="40" t="s">
        <v>1429</v>
      </c>
      <c r="D678" s="40" t="s">
        <v>885</v>
      </c>
      <c r="E678" s="40" t="str">
        <f t="shared" si="91"/>
        <v>300</v>
      </c>
      <c r="F678" s="162" t="str">
        <f t="shared" si="92"/>
        <v>200</v>
      </c>
      <c r="G678" s="40">
        <v>226</v>
      </c>
    </row>
    <row r="679" spans="1:7" ht="18.75" customHeight="1">
      <c r="A679" s="268" t="str">
        <f t="shared" si="79"/>
        <v>CM(MPP)330026</v>
      </c>
      <c r="B679" s="40" t="s">
        <v>94</v>
      </c>
      <c r="C679" s="40" t="s">
        <v>600</v>
      </c>
      <c r="D679" s="40" t="s">
        <v>885</v>
      </c>
      <c r="E679" s="40" t="str">
        <f t="shared" si="80"/>
        <v>330</v>
      </c>
      <c r="F679" s="162" t="str">
        <f t="shared" si="86"/>
        <v>026</v>
      </c>
      <c r="G679" s="40">
        <v>28</v>
      </c>
    </row>
    <row r="680" spans="1:7" ht="18.75" customHeight="1">
      <c r="A680" s="268" t="str">
        <f aca="true" t="shared" si="93" ref="A680:A778">D680&amp;E680&amp;F680</f>
        <v>CM(MPP)330060</v>
      </c>
      <c r="B680" s="40" t="s">
        <v>94</v>
      </c>
      <c r="C680" s="40" t="s">
        <v>601</v>
      </c>
      <c r="D680" s="40" t="s">
        <v>885</v>
      </c>
      <c r="E680" s="40" t="str">
        <f aca="true" t="shared" si="94" ref="E680:E778">MID(C680,3,3)</f>
        <v>330</v>
      </c>
      <c r="F680" s="162" t="str">
        <f t="shared" si="86"/>
        <v>060</v>
      </c>
      <c r="G680" s="40">
        <v>61</v>
      </c>
    </row>
    <row r="681" spans="1:7" ht="18.75" customHeight="1">
      <c r="A681" s="268" t="str">
        <f t="shared" si="93"/>
        <v>CM(MPP)330E14060</v>
      </c>
      <c r="B681" s="40" t="s">
        <v>94</v>
      </c>
      <c r="C681" s="40" t="s">
        <v>602</v>
      </c>
      <c r="D681" s="40" t="s">
        <v>885</v>
      </c>
      <c r="E681" s="40" t="str">
        <f>MID(C681,3,3)&amp;MID(C681,9,10)</f>
        <v>330E14</v>
      </c>
      <c r="F681" s="162" t="str">
        <f t="shared" si="86"/>
        <v>060</v>
      </c>
      <c r="G681" s="40">
        <v>80</v>
      </c>
    </row>
    <row r="682" spans="1:7" ht="18.75" customHeight="1">
      <c r="A682" s="268" t="str">
        <f t="shared" si="93"/>
        <v>CM(MPP)330E18060</v>
      </c>
      <c r="B682" s="40" t="s">
        <v>94</v>
      </c>
      <c r="C682" s="40" t="s">
        <v>603</v>
      </c>
      <c r="D682" s="40" t="s">
        <v>885</v>
      </c>
      <c r="E682" s="40" t="str">
        <f>MID(C682,3,3)&amp;MID(C682,9,10)</f>
        <v>330E18</v>
      </c>
      <c r="F682" s="162" t="str">
        <f t="shared" si="86"/>
        <v>060</v>
      </c>
      <c r="G682" s="40">
        <v>103</v>
      </c>
    </row>
    <row r="683" spans="1:7" ht="18.75" customHeight="1">
      <c r="A683" s="268" t="str">
        <f t="shared" si="93"/>
        <v>CM(MPP)330125</v>
      </c>
      <c r="B683" s="40" t="s">
        <v>94</v>
      </c>
      <c r="C683" s="40" t="s">
        <v>604</v>
      </c>
      <c r="D683" s="40" t="s">
        <v>885</v>
      </c>
      <c r="E683" s="40" t="str">
        <f t="shared" si="94"/>
        <v>330</v>
      </c>
      <c r="F683" s="162" t="str">
        <f t="shared" si="86"/>
        <v>125</v>
      </c>
      <c r="G683" s="40">
        <v>127</v>
      </c>
    </row>
    <row r="684" spans="1:7" ht="18.75" customHeight="1">
      <c r="A684" s="268" t="str">
        <f t="shared" si="93"/>
        <v>CM(MPP)330147</v>
      </c>
      <c r="B684" s="40" t="s">
        <v>94</v>
      </c>
      <c r="C684" s="40" t="s">
        <v>605</v>
      </c>
      <c r="D684" s="40" t="s">
        <v>885</v>
      </c>
      <c r="E684" s="40" t="str">
        <f t="shared" si="94"/>
        <v>330</v>
      </c>
      <c r="F684" s="162" t="str">
        <f t="shared" si="86"/>
        <v>147</v>
      </c>
      <c r="G684" s="40">
        <v>150</v>
      </c>
    </row>
    <row r="685" spans="1:7" ht="18.75" customHeight="1">
      <c r="A685" s="268" t="str">
        <f t="shared" si="93"/>
        <v>CM(MPP)330160</v>
      </c>
      <c r="B685" s="40" t="s">
        <v>94</v>
      </c>
      <c r="C685" s="40" t="s">
        <v>606</v>
      </c>
      <c r="D685" s="40" t="s">
        <v>885</v>
      </c>
      <c r="E685" s="40" t="str">
        <f t="shared" si="94"/>
        <v>330</v>
      </c>
      <c r="F685" s="162" t="str">
        <f t="shared" si="86"/>
        <v>160</v>
      </c>
      <c r="G685" s="40">
        <v>163</v>
      </c>
    </row>
    <row r="686" spans="1:7" ht="18.75" customHeight="1">
      <c r="A686" s="268" t="str">
        <f t="shared" si="93"/>
        <v>CM(MPP)330173</v>
      </c>
      <c r="B686" s="40" t="s">
        <v>94</v>
      </c>
      <c r="C686" s="40" t="s">
        <v>607</v>
      </c>
      <c r="D686" s="40" t="s">
        <v>885</v>
      </c>
      <c r="E686" s="40" t="str">
        <f t="shared" si="94"/>
        <v>330</v>
      </c>
      <c r="F686" s="162" t="str">
        <f t="shared" si="86"/>
        <v>173</v>
      </c>
      <c r="G686" s="40">
        <v>176</v>
      </c>
    </row>
    <row r="687" spans="1:7" ht="18.75" customHeight="1">
      <c r="A687" s="268" t="str">
        <f t="shared" si="93"/>
        <v>CM(MPP)330200</v>
      </c>
      <c r="B687" s="40" t="s">
        <v>94</v>
      </c>
      <c r="C687" s="40" t="s">
        <v>608</v>
      </c>
      <c r="D687" s="40" t="s">
        <v>885</v>
      </c>
      <c r="E687" s="40" t="str">
        <f t="shared" si="94"/>
        <v>330</v>
      </c>
      <c r="F687" s="162" t="str">
        <f t="shared" si="86"/>
        <v>200</v>
      </c>
      <c r="G687" s="40">
        <v>203</v>
      </c>
    </row>
    <row r="688" spans="1:7" ht="18.75" customHeight="1">
      <c r="A688" s="268" t="str">
        <f t="shared" si="93"/>
        <v>CM(MPP)343026</v>
      </c>
      <c r="B688" s="40" t="s">
        <v>94</v>
      </c>
      <c r="C688" s="40" t="s">
        <v>609</v>
      </c>
      <c r="D688" s="40" t="s">
        <v>885</v>
      </c>
      <c r="E688" s="40" t="str">
        <f t="shared" si="94"/>
        <v>343</v>
      </c>
      <c r="F688" s="162" t="str">
        <f t="shared" si="86"/>
        <v>026</v>
      </c>
      <c r="G688" s="40">
        <v>16</v>
      </c>
    </row>
    <row r="689" spans="1:7" ht="18.75" customHeight="1">
      <c r="A689" s="268" t="str">
        <f t="shared" si="93"/>
        <v>CM(MPP)343060</v>
      </c>
      <c r="B689" s="40" t="s">
        <v>94</v>
      </c>
      <c r="C689" s="40" t="s">
        <v>610</v>
      </c>
      <c r="D689" s="40" t="s">
        <v>885</v>
      </c>
      <c r="E689" s="40" t="str">
        <f t="shared" si="94"/>
        <v>343</v>
      </c>
      <c r="F689" s="162" t="str">
        <f t="shared" si="86"/>
        <v>060</v>
      </c>
      <c r="G689" s="40">
        <v>38</v>
      </c>
    </row>
    <row r="690" spans="1:7" ht="18.75" customHeight="1">
      <c r="A690" s="268" t="str">
        <f t="shared" si="93"/>
        <v>CM(MPP)343125</v>
      </c>
      <c r="B690" s="40" t="s">
        <v>94</v>
      </c>
      <c r="C690" s="40" t="s">
        <v>611</v>
      </c>
      <c r="D690" s="40" t="s">
        <v>885</v>
      </c>
      <c r="E690" s="40" t="str">
        <f t="shared" si="94"/>
        <v>343</v>
      </c>
      <c r="F690" s="162" t="str">
        <f t="shared" si="86"/>
        <v>125</v>
      </c>
      <c r="G690" s="40">
        <v>79</v>
      </c>
    </row>
    <row r="691" spans="1:7" ht="18.75" customHeight="1">
      <c r="A691" s="268" t="str">
        <f t="shared" si="93"/>
        <v>CM(MPP)343147</v>
      </c>
      <c r="B691" s="40" t="s">
        <v>94</v>
      </c>
      <c r="C691" s="40" t="s">
        <v>612</v>
      </c>
      <c r="D691" s="40" t="s">
        <v>885</v>
      </c>
      <c r="E691" s="40" t="str">
        <f t="shared" si="94"/>
        <v>343</v>
      </c>
      <c r="F691" s="162" t="str">
        <f t="shared" si="86"/>
        <v>147</v>
      </c>
      <c r="G691" s="40">
        <v>93</v>
      </c>
    </row>
    <row r="692" spans="1:7" ht="18.75" customHeight="1">
      <c r="A692" s="268" t="str">
        <f t="shared" si="93"/>
        <v>CM(MPP)343160</v>
      </c>
      <c r="B692" s="40" t="s">
        <v>94</v>
      </c>
      <c r="C692" s="40" t="s">
        <v>613</v>
      </c>
      <c r="D692" s="40" t="s">
        <v>885</v>
      </c>
      <c r="E692" s="40" t="str">
        <f t="shared" si="94"/>
        <v>343</v>
      </c>
      <c r="F692" s="162" t="str">
        <f t="shared" si="86"/>
        <v>160</v>
      </c>
      <c r="G692" s="40">
        <v>101</v>
      </c>
    </row>
    <row r="693" spans="1:7" ht="18.75" customHeight="1">
      <c r="A693" s="268" t="str">
        <f t="shared" si="93"/>
        <v>CM(MPP)343173</v>
      </c>
      <c r="B693" s="40" t="s">
        <v>94</v>
      </c>
      <c r="C693" s="40" t="s">
        <v>614</v>
      </c>
      <c r="D693" s="40" t="s">
        <v>885</v>
      </c>
      <c r="E693" s="40" t="str">
        <f t="shared" si="94"/>
        <v>343</v>
      </c>
      <c r="F693" s="162" t="str">
        <f t="shared" si="86"/>
        <v>173</v>
      </c>
      <c r="G693" s="40">
        <v>109</v>
      </c>
    </row>
    <row r="694" spans="1:7" ht="18.75" customHeight="1">
      <c r="A694" s="268" t="str">
        <f t="shared" si="93"/>
        <v>CM(MPP)343200</v>
      </c>
      <c r="B694" s="40" t="s">
        <v>94</v>
      </c>
      <c r="C694" s="40" t="s">
        <v>615</v>
      </c>
      <c r="D694" s="40" t="s">
        <v>885</v>
      </c>
      <c r="E694" s="40" t="str">
        <f t="shared" si="94"/>
        <v>343</v>
      </c>
      <c r="F694" s="162" t="str">
        <f t="shared" si="86"/>
        <v>200</v>
      </c>
      <c r="G694" s="40">
        <v>126</v>
      </c>
    </row>
    <row r="695" spans="1:7" ht="18.75" customHeight="1">
      <c r="A695" s="268" t="str">
        <f t="shared" si="93"/>
        <v>CM(MPP)358026</v>
      </c>
      <c r="B695" s="40" t="s">
        <v>94</v>
      </c>
      <c r="C695" s="40" t="s">
        <v>616</v>
      </c>
      <c r="D695" s="40" t="s">
        <v>885</v>
      </c>
      <c r="E695" s="40" t="str">
        <f t="shared" si="94"/>
        <v>358</v>
      </c>
      <c r="F695" s="162" t="str">
        <f>MID(C695,6,3)</f>
        <v>026</v>
      </c>
      <c r="G695" s="40">
        <v>24</v>
      </c>
    </row>
    <row r="696" spans="1:7" ht="18.75" customHeight="1">
      <c r="A696" s="268" t="str">
        <f t="shared" si="93"/>
        <v>CM(MPP)358060</v>
      </c>
      <c r="B696" s="40" t="s">
        <v>94</v>
      </c>
      <c r="C696" s="40" t="s">
        <v>617</v>
      </c>
      <c r="D696" s="40" t="s">
        <v>885</v>
      </c>
      <c r="E696" s="40" t="str">
        <f t="shared" si="94"/>
        <v>358</v>
      </c>
      <c r="F696" s="162" t="str">
        <f t="shared" si="86"/>
        <v>060</v>
      </c>
      <c r="G696" s="40">
        <v>56</v>
      </c>
    </row>
    <row r="697" spans="1:7" ht="18.75" customHeight="1">
      <c r="A697" s="268" t="str">
        <f t="shared" si="93"/>
        <v>CM(MPP)358125</v>
      </c>
      <c r="B697" s="40" t="s">
        <v>94</v>
      </c>
      <c r="C697" s="40" t="s">
        <v>618</v>
      </c>
      <c r="D697" s="40" t="s">
        <v>885</v>
      </c>
      <c r="E697" s="40" t="str">
        <f t="shared" si="94"/>
        <v>358</v>
      </c>
      <c r="F697" s="162" t="str">
        <f t="shared" si="86"/>
        <v>125</v>
      </c>
      <c r="G697" s="40">
        <v>117</v>
      </c>
    </row>
    <row r="698" spans="1:7" ht="18.75" customHeight="1">
      <c r="A698" s="268" t="str">
        <f t="shared" si="93"/>
        <v>CM(MPP)358147</v>
      </c>
      <c r="B698" s="40" t="s">
        <v>94</v>
      </c>
      <c r="C698" s="40" t="s">
        <v>619</v>
      </c>
      <c r="D698" s="40" t="s">
        <v>885</v>
      </c>
      <c r="E698" s="40" t="str">
        <f t="shared" si="94"/>
        <v>358</v>
      </c>
      <c r="F698" s="162" t="str">
        <f t="shared" si="86"/>
        <v>147</v>
      </c>
      <c r="G698" s="40">
        <v>138</v>
      </c>
    </row>
    <row r="699" spans="1:7" ht="18.75" customHeight="1">
      <c r="A699" s="268" t="str">
        <f t="shared" si="93"/>
        <v>CM(MPP)358160</v>
      </c>
      <c r="B699" s="40" t="s">
        <v>94</v>
      </c>
      <c r="C699" s="40" t="s">
        <v>620</v>
      </c>
      <c r="D699" s="40" t="s">
        <v>885</v>
      </c>
      <c r="E699" s="40" t="str">
        <f t="shared" si="94"/>
        <v>358</v>
      </c>
      <c r="F699" s="162" t="str">
        <f t="shared" si="86"/>
        <v>160</v>
      </c>
      <c r="G699" s="40">
        <v>150</v>
      </c>
    </row>
    <row r="700" spans="1:7" ht="18.75" customHeight="1">
      <c r="A700" s="268" t="str">
        <f t="shared" si="93"/>
        <v>CM(MPP)358173</v>
      </c>
      <c r="B700" s="40" t="s">
        <v>94</v>
      </c>
      <c r="C700" s="40" t="s">
        <v>621</v>
      </c>
      <c r="D700" s="40" t="s">
        <v>885</v>
      </c>
      <c r="E700" s="40" t="str">
        <f t="shared" si="94"/>
        <v>358</v>
      </c>
      <c r="F700" s="162" t="str">
        <f aca="true" t="shared" si="95" ref="F700:F725">MID(C700,6,3)</f>
        <v>173</v>
      </c>
      <c r="G700" s="40">
        <v>162</v>
      </c>
    </row>
    <row r="701" spans="1:7" ht="18.75" customHeight="1">
      <c r="A701" s="268" t="str">
        <f t="shared" si="93"/>
        <v>CM(MPP)358200</v>
      </c>
      <c r="B701" s="40" t="s">
        <v>94</v>
      </c>
      <c r="C701" s="40" t="s">
        <v>622</v>
      </c>
      <c r="D701" s="40" t="s">
        <v>885</v>
      </c>
      <c r="E701" s="40" t="str">
        <f t="shared" si="94"/>
        <v>358</v>
      </c>
      <c r="F701" s="162" t="str">
        <f t="shared" si="95"/>
        <v>200</v>
      </c>
      <c r="G701" s="40">
        <v>187</v>
      </c>
    </row>
    <row r="702" spans="1:7" ht="18.75" customHeight="1">
      <c r="A702" s="268" t="str">
        <f aca="true" t="shared" si="96" ref="A702:A708">D702&amp;E702&amp;F702</f>
        <v>CM(MPP)378026</v>
      </c>
      <c r="B702" s="40" t="s">
        <v>94</v>
      </c>
      <c r="C702" s="40" t="s">
        <v>1430</v>
      </c>
      <c r="D702" s="40" t="s">
        <v>885</v>
      </c>
      <c r="E702" s="40" t="str">
        <f aca="true" t="shared" si="97" ref="E702:E708">MID(C702,3,3)</f>
        <v>378</v>
      </c>
      <c r="F702" s="162" t="str">
        <f>MID(C702,6,3)</f>
        <v>026</v>
      </c>
      <c r="G702" s="40">
        <v>30</v>
      </c>
    </row>
    <row r="703" spans="1:7" ht="18.75" customHeight="1">
      <c r="A703" s="268" t="str">
        <f t="shared" si="96"/>
        <v>CM(MPP)378060</v>
      </c>
      <c r="B703" s="40" t="s">
        <v>94</v>
      </c>
      <c r="C703" s="40" t="s">
        <v>1431</v>
      </c>
      <c r="D703" s="40" t="s">
        <v>885</v>
      </c>
      <c r="E703" s="40" t="str">
        <f t="shared" si="97"/>
        <v>378</v>
      </c>
      <c r="F703" s="162" t="str">
        <f aca="true" t="shared" si="98" ref="F703:F708">MID(C703,6,3)</f>
        <v>060</v>
      </c>
      <c r="G703" s="40">
        <v>70</v>
      </c>
    </row>
    <row r="704" spans="1:7" ht="18.75" customHeight="1">
      <c r="A704" s="268" t="str">
        <f t="shared" si="96"/>
        <v>CM(MPP)378125</v>
      </c>
      <c r="B704" s="40" t="s">
        <v>94</v>
      </c>
      <c r="C704" s="40" t="s">
        <v>1432</v>
      </c>
      <c r="D704" s="40" t="s">
        <v>885</v>
      </c>
      <c r="E704" s="40" t="str">
        <f t="shared" si="97"/>
        <v>378</v>
      </c>
      <c r="F704" s="162" t="str">
        <f t="shared" si="98"/>
        <v>125</v>
      </c>
      <c r="G704" s="40">
        <v>145</v>
      </c>
    </row>
    <row r="705" spans="1:7" ht="18.75" customHeight="1">
      <c r="A705" s="268" t="str">
        <f t="shared" si="96"/>
        <v>CM(MPP)378147</v>
      </c>
      <c r="B705" s="40" t="s">
        <v>94</v>
      </c>
      <c r="C705" s="40" t="s">
        <v>1433</v>
      </c>
      <c r="D705" s="40" t="s">
        <v>885</v>
      </c>
      <c r="E705" s="40" t="str">
        <f t="shared" si="97"/>
        <v>378</v>
      </c>
      <c r="F705" s="162" t="str">
        <f t="shared" si="98"/>
        <v>147</v>
      </c>
      <c r="G705" s="40">
        <v>170</v>
      </c>
    </row>
    <row r="706" spans="1:7" ht="18.75" customHeight="1">
      <c r="A706" s="268" t="str">
        <f t="shared" si="96"/>
        <v>CM(MPP)378160</v>
      </c>
      <c r="B706" s="40" t="s">
        <v>94</v>
      </c>
      <c r="C706" s="40" t="s">
        <v>1434</v>
      </c>
      <c r="D706" s="40" t="s">
        <v>885</v>
      </c>
      <c r="E706" s="40" t="str">
        <f t="shared" si="97"/>
        <v>378</v>
      </c>
      <c r="F706" s="162" t="str">
        <f t="shared" si="98"/>
        <v>160</v>
      </c>
      <c r="G706" s="40">
        <v>185</v>
      </c>
    </row>
    <row r="707" spans="1:7" ht="18.75" customHeight="1">
      <c r="A707" s="268" t="str">
        <f t="shared" si="96"/>
        <v>CM(MPP)378173</v>
      </c>
      <c r="B707" s="40" t="s">
        <v>94</v>
      </c>
      <c r="C707" s="40" t="s">
        <v>1435</v>
      </c>
      <c r="D707" s="40" t="s">
        <v>885</v>
      </c>
      <c r="E707" s="40" t="str">
        <f t="shared" si="97"/>
        <v>378</v>
      </c>
      <c r="F707" s="162" t="str">
        <f t="shared" si="98"/>
        <v>173</v>
      </c>
      <c r="G707" s="40">
        <v>201</v>
      </c>
    </row>
    <row r="708" spans="1:7" ht="18.75" customHeight="1">
      <c r="A708" s="268" t="str">
        <f t="shared" si="96"/>
        <v>CM(MPP)378200</v>
      </c>
      <c r="B708" s="40" t="s">
        <v>94</v>
      </c>
      <c r="C708" s="40" t="s">
        <v>1436</v>
      </c>
      <c r="D708" s="40" t="s">
        <v>885</v>
      </c>
      <c r="E708" s="40" t="str">
        <f t="shared" si="97"/>
        <v>378</v>
      </c>
      <c r="F708" s="162" t="str">
        <f t="shared" si="98"/>
        <v>200</v>
      </c>
      <c r="G708" s="40">
        <v>232</v>
      </c>
    </row>
    <row r="709" spans="1:7" ht="18.75" customHeight="1">
      <c r="A709" s="268" t="str">
        <f t="shared" si="93"/>
        <v>CM(MPP)400026</v>
      </c>
      <c r="B709" s="40" t="s">
        <v>94</v>
      </c>
      <c r="C709" s="40" t="s">
        <v>623</v>
      </c>
      <c r="D709" s="40" t="s">
        <v>885</v>
      </c>
      <c r="E709" s="40" t="str">
        <f t="shared" si="94"/>
        <v>400</v>
      </c>
      <c r="F709" s="162" t="str">
        <f t="shared" si="95"/>
        <v>026</v>
      </c>
      <c r="G709" s="40">
        <v>35</v>
      </c>
    </row>
    <row r="710" spans="1:7" ht="18.75" customHeight="1">
      <c r="A710" s="268" t="str">
        <f t="shared" si="93"/>
        <v>CM(MPP)400060</v>
      </c>
      <c r="B710" s="40" t="s">
        <v>94</v>
      </c>
      <c r="C710" s="40" t="s">
        <v>624</v>
      </c>
      <c r="D710" s="40" t="s">
        <v>885</v>
      </c>
      <c r="E710" s="40" t="str">
        <f t="shared" si="94"/>
        <v>400</v>
      </c>
      <c r="F710" s="162" t="str">
        <f t="shared" si="95"/>
        <v>060</v>
      </c>
      <c r="G710" s="40">
        <v>81</v>
      </c>
    </row>
    <row r="711" spans="1:7" ht="18.75" customHeight="1">
      <c r="A711" s="268" t="str">
        <f t="shared" si="93"/>
        <v>CM(MPP)400125</v>
      </c>
      <c r="B711" s="40" t="s">
        <v>94</v>
      </c>
      <c r="C711" s="40" t="s">
        <v>625</v>
      </c>
      <c r="D711" s="40" t="s">
        <v>885</v>
      </c>
      <c r="E711" s="40" t="str">
        <f t="shared" si="94"/>
        <v>400</v>
      </c>
      <c r="F711" s="162" t="str">
        <f t="shared" si="95"/>
        <v>125</v>
      </c>
      <c r="G711" s="40">
        <v>168</v>
      </c>
    </row>
    <row r="712" spans="1:7" ht="18.75" customHeight="1">
      <c r="A712" s="268" t="str">
        <f t="shared" si="93"/>
        <v>CM(MPP)400147</v>
      </c>
      <c r="B712" s="40" t="s">
        <v>94</v>
      </c>
      <c r="C712" s="40" t="s">
        <v>626</v>
      </c>
      <c r="D712" s="40" t="s">
        <v>885</v>
      </c>
      <c r="E712" s="40" t="str">
        <f t="shared" si="94"/>
        <v>400</v>
      </c>
      <c r="F712" s="162" t="str">
        <f t="shared" si="95"/>
        <v>147</v>
      </c>
      <c r="G712" s="40">
        <v>198</v>
      </c>
    </row>
    <row r="713" spans="1:7" ht="18.75" customHeight="1">
      <c r="A713" s="268" t="str">
        <f t="shared" si="93"/>
        <v>CM(MPP)400160</v>
      </c>
      <c r="B713" s="40" t="s">
        <v>94</v>
      </c>
      <c r="C713" s="40" t="s">
        <v>627</v>
      </c>
      <c r="D713" s="40" t="s">
        <v>885</v>
      </c>
      <c r="E713" s="40" t="str">
        <f t="shared" si="94"/>
        <v>400</v>
      </c>
      <c r="F713" s="162" t="str">
        <f t="shared" si="95"/>
        <v>160</v>
      </c>
      <c r="G713" s="40">
        <v>215</v>
      </c>
    </row>
    <row r="714" spans="1:7" ht="18.75" customHeight="1">
      <c r="A714" s="268" t="str">
        <f t="shared" si="93"/>
        <v>CM(MPP)400173</v>
      </c>
      <c r="B714" s="40" t="s">
        <v>94</v>
      </c>
      <c r="C714" s="40" t="s">
        <v>628</v>
      </c>
      <c r="D714" s="40" t="s">
        <v>885</v>
      </c>
      <c r="E714" s="40" t="str">
        <f t="shared" si="94"/>
        <v>400</v>
      </c>
      <c r="F714" s="162" t="str">
        <f t="shared" si="95"/>
        <v>173</v>
      </c>
      <c r="G714" s="40">
        <v>233</v>
      </c>
    </row>
    <row r="715" spans="1:7" ht="18.75" customHeight="1">
      <c r="A715" s="268" t="str">
        <f t="shared" si="93"/>
        <v>CM(MPP)400200</v>
      </c>
      <c r="B715" s="40" t="s">
        <v>94</v>
      </c>
      <c r="C715" s="40" t="s">
        <v>629</v>
      </c>
      <c r="D715" s="40" t="s">
        <v>885</v>
      </c>
      <c r="E715" s="40" t="str">
        <f t="shared" si="94"/>
        <v>400</v>
      </c>
      <c r="F715" s="162" t="str">
        <f t="shared" si="95"/>
        <v>200</v>
      </c>
      <c r="G715" s="40">
        <v>269</v>
      </c>
    </row>
    <row r="716" spans="1:7" ht="18.75" customHeight="1">
      <c r="A716" s="268" t="str">
        <f>D716&amp;E716&amp;F716</f>
        <v>CM(MPP)434026</v>
      </c>
      <c r="B716" s="40" t="s">
        <v>94</v>
      </c>
      <c r="C716" s="40" t="s">
        <v>1289</v>
      </c>
      <c r="D716" s="40" t="s">
        <v>885</v>
      </c>
      <c r="E716" s="40" t="str">
        <f>MID(C716,3,3)</f>
        <v>434</v>
      </c>
      <c r="F716" s="162" t="str">
        <f>MID(C716,6,3)</f>
        <v>026</v>
      </c>
      <c r="G716" s="40">
        <v>40</v>
      </c>
    </row>
    <row r="717" spans="1:7" ht="18.75" customHeight="1">
      <c r="A717" s="268" t="str">
        <f>D717&amp;E717&amp;F717</f>
        <v>CM(MPP)434060</v>
      </c>
      <c r="B717" s="40" t="s">
        <v>94</v>
      </c>
      <c r="C717" s="40" t="s">
        <v>1290</v>
      </c>
      <c r="D717" s="40" t="s">
        <v>885</v>
      </c>
      <c r="E717" s="40" t="str">
        <f>MID(C717,3,3)</f>
        <v>434</v>
      </c>
      <c r="F717" s="162" t="str">
        <f>MID(C717,6,3)</f>
        <v>060</v>
      </c>
      <c r="G717" s="40">
        <v>92</v>
      </c>
    </row>
    <row r="718" spans="1:7" ht="18.75" customHeight="1">
      <c r="A718" s="268" t="str">
        <f>D718&amp;E718&amp;F718</f>
        <v>CM(MPP)434125</v>
      </c>
      <c r="B718" s="40" t="s">
        <v>94</v>
      </c>
      <c r="C718" s="40" t="s">
        <v>1291</v>
      </c>
      <c r="D718" s="40" t="s">
        <v>885</v>
      </c>
      <c r="E718" s="40" t="str">
        <f>MID(C718,3,3)</f>
        <v>434</v>
      </c>
      <c r="F718" s="162" t="str">
        <f>MID(C718,6,3)</f>
        <v>125</v>
      </c>
      <c r="G718" s="40">
        <v>191</v>
      </c>
    </row>
    <row r="719" spans="1:7" ht="18.75" customHeight="1">
      <c r="A719" s="268" t="str">
        <f>D719&amp;E719&amp;F719</f>
        <v>CM(MPP)434147</v>
      </c>
      <c r="B719" s="40" t="s">
        <v>94</v>
      </c>
      <c r="C719" s="40" t="s">
        <v>1292</v>
      </c>
      <c r="D719" s="40" t="s">
        <v>885</v>
      </c>
      <c r="E719" s="40" t="str">
        <f>MID(C719,3,3)</f>
        <v>434</v>
      </c>
      <c r="F719" s="162" t="str">
        <f>MID(C719,6,3)</f>
        <v>147</v>
      </c>
      <c r="G719" s="40">
        <v>225</v>
      </c>
    </row>
    <row r="720" spans="1:7" ht="18.75" customHeight="1">
      <c r="A720" s="268" t="str">
        <f>D720&amp;E720&amp;F720</f>
        <v>CM(MPP)434160</v>
      </c>
      <c r="B720" s="40" t="s">
        <v>94</v>
      </c>
      <c r="C720" s="40" t="s">
        <v>1293</v>
      </c>
      <c r="D720" s="40" t="s">
        <v>885</v>
      </c>
      <c r="E720" s="40" t="str">
        <f>MID(C720,3,3)</f>
        <v>434</v>
      </c>
      <c r="F720" s="162" t="str">
        <f>MID(C720,6,3)</f>
        <v>160</v>
      </c>
      <c r="G720" s="40">
        <v>245</v>
      </c>
    </row>
    <row r="721" spans="1:7" ht="18.75" customHeight="1">
      <c r="A721" s="268" t="str">
        <f t="shared" si="93"/>
        <v>CM(MPP)467026</v>
      </c>
      <c r="B721" s="40" t="s">
        <v>94</v>
      </c>
      <c r="C721" s="40" t="s">
        <v>630</v>
      </c>
      <c r="D721" s="40" t="s">
        <v>885</v>
      </c>
      <c r="E721" s="40" t="str">
        <f t="shared" si="94"/>
        <v>467</v>
      </c>
      <c r="F721" s="162" t="str">
        <f t="shared" si="95"/>
        <v>026</v>
      </c>
      <c r="G721" s="40">
        <v>59</v>
      </c>
    </row>
    <row r="722" spans="1:7" ht="18.75" customHeight="1">
      <c r="A722" s="268" t="str">
        <f t="shared" si="93"/>
        <v>CM(MPP)467060</v>
      </c>
      <c r="B722" s="40" t="s">
        <v>94</v>
      </c>
      <c r="C722" s="40" t="s">
        <v>631</v>
      </c>
      <c r="D722" s="40" t="s">
        <v>885</v>
      </c>
      <c r="E722" s="40" t="str">
        <f t="shared" si="94"/>
        <v>467</v>
      </c>
      <c r="F722" s="162" t="str">
        <f t="shared" si="95"/>
        <v>060</v>
      </c>
      <c r="G722" s="40">
        <v>135</v>
      </c>
    </row>
    <row r="723" spans="1:7" ht="18.75" customHeight="1">
      <c r="A723" s="268" t="str">
        <f t="shared" si="93"/>
        <v>CM(MPP)467125</v>
      </c>
      <c r="B723" s="40" t="s">
        <v>94</v>
      </c>
      <c r="C723" s="40" t="s">
        <v>632</v>
      </c>
      <c r="D723" s="40" t="s">
        <v>885</v>
      </c>
      <c r="E723" s="40" t="str">
        <f t="shared" si="94"/>
        <v>467</v>
      </c>
      <c r="F723" s="162" t="str">
        <f t="shared" si="95"/>
        <v>125</v>
      </c>
      <c r="G723" s="40">
        <v>281</v>
      </c>
    </row>
    <row r="724" spans="1:7" ht="18.75" customHeight="1">
      <c r="A724" s="268" t="str">
        <f t="shared" si="93"/>
        <v>CM(MPP)467147</v>
      </c>
      <c r="B724" s="40" t="s">
        <v>94</v>
      </c>
      <c r="C724" s="40" t="s">
        <v>633</v>
      </c>
      <c r="D724" s="40" t="s">
        <v>885</v>
      </c>
      <c r="E724" s="40" t="str">
        <f t="shared" si="94"/>
        <v>467</v>
      </c>
      <c r="F724" s="162" t="str">
        <f t="shared" si="95"/>
        <v>147</v>
      </c>
      <c r="G724" s="40">
        <v>330</v>
      </c>
    </row>
    <row r="725" spans="1:7" ht="18.75" customHeight="1">
      <c r="A725" s="268" t="str">
        <f t="shared" si="93"/>
        <v>CM(MPP)467160</v>
      </c>
      <c r="B725" s="40" t="s">
        <v>94</v>
      </c>
      <c r="C725" s="40" t="s">
        <v>634</v>
      </c>
      <c r="D725" s="40" t="s">
        <v>885</v>
      </c>
      <c r="E725" s="40" t="str">
        <f t="shared" si="94"/>
        <v>467</v>
      </c>
      <c r="F725" s="162" t="str">
        <f t="shared" si="95"/>
        <v>160</v>
      </c>
      <c r="G725" s="40">
        <v>360</v>
      </c>
    </row>
    <row r="726" spans="1:7" ht="18.75" customHeight="1">
      <c r="A726" s="268" t="str">
        <f t="shared" si="93"/>
        <v>CM(MPP)468026</v>
      </c>
      <c r="B726" s="40" t="s">
        <v>94</v>
      </c>
      <c r="C726" s="40" t="s">
        <v>635</v>
      </c>
      <c r="D726" s="40" t="s">
        <v>885</v>
      </c>
      <c r="E726" s="40" t="str">
        <f t="shared" si="94"/>
        <v>468</v>
      </c>
      <c r="F726" s="162" t="str">
        <f>MID(C726,6,3)</f>
        <v>026</v>
      </c>
      <c r="G726" s="40">
        <v>37</v>
      </c>
    </row>
    <row r="727" spans="1:7" ht="18.75" customHeight="1">
      <c r="A727" s="268" t="str">
        <f t="shared" si="93"/>
        <v>CM(MPP)468060</v>
      </c>
      <c r="B727" s="40" t="s">
        <v>94</v>
      </c>
      <c r="C727" s="40" t="s">
        <v>636</v>
      </c>
      <c r="D727" s="40" t="s">
        <v>885</v>
      </c>
      <c r="E727" s="40" t="str">
        <f t="shared" si="94"/>
        <v>468</v>
      </c>
      <c r="F727" s="162" t="str">
        <f aca="true" t="shared" si="99" ref="F727:F780">MID(C727,6,3)</f>
        <v>060</v>
      </c>
      <c r="G727" s="40">
        <v>86</v>
      </c>
    </row>
    <row r="728" spans="1:7" ht="18.75" customHeight="1">
      <c r="A728" s="268" t="str">
        <f t="shared" si="93"/>
        <v>CM(MPP)468125</v>
      </c>
      <c r="B728" s="40" t="s">
        <v>94</v>
      </c>
      <c r="C728" s="40" t="s">
        <v>637</v>
      </c>
      <c r="D728" s="40" t="s">
        <v>885</v>
      </c>
      <c r="E728" s="40" t="str">
        <f t="shared" si="94"/>
        <v>468</v>
      </c>
      <c r="F728" s="162" t="str">
        <f t="shared" si="99"/>
        <v>125</v>
      </c>
      <c r="G728" s="40">
        <v>178</v>
      </c>
    </row>
    <row r="729" spans="1:7" ht="18.75" customHeight="1">
      <c r="A729" s="268" t="str">
        <f t="shared" si="93"/>
        <v>CM(MPP)468147</v>
      </c>
      <c r="B729" s="40" t="s">
        <v>94</v>
      </c>
      <c r="C729" s="40" t="s">
        <v>638</v>
      </c>
      <c r="D729" s="40" t="s">
        <v>885</v>
      </c>
      <c r="E729" s="40" t="str">
        <f t="shared" si="94"/>
        <v>468</v>
      </c>
      <c r="F729" s="162" t="str">
        <f t="shared" si="99"/>
        <v>147</v>
      </c>
      <c r="G729" s="40">
        <v>210</v>
      </c>
    </row>
    <row r="730" spans="1:7" ht="18.75" customHeight="1">
      <c r="A730" s="268" t="str">
        <f t="shared" si="93"/>
        <v>CM(MPP)468160</v>
      </c>
      <c r="B730" s="40" t="s">
        <v>94</v>
      </c>
      <c r="C730" s="40" t="s">
        <v>639</v>
      </c>
      <c r="D730" s="40" t="s">
        <v>885</v>
      </c>
      <c r="E730" s="40" t="str">
        <f t="shared" si="94"/>
        <v>468</v>
      </c>
      <c r="F730" s="162" t="str">
        <f t="shared" si="99"/>
        <v>160</v>
      </c>
      <c r="G730" s="40">
        <v>228</v>
      </c>
    </row>
    <row r="731" spans="1:7" ht="18.75" customHeight="1">
      <c r="A731" s="268" t="str">
        <f>D731&amp;E731&amp;F731</f>
        <v>CM(MPP)488026</v>
      </c>
      <c r="B731" s="40" t="s">
        <v>94</v>
      </c>
      <c r="C731" s="40" t="s">
        <v>1437</v>
      </c>
      <c r="D731" s="40" t="s">
        <v>885</v>
      </c>
      <c r="E731" s="40" t="str">
        <f>MID(C731,3,3)</f>
        <v>488</v>
      </c>
      <c r="F731" s="162" t="str">
        <f>MID(C731,6,3)</f>
        <v>026</v>
      </c>
      <c r="G731" s="40">
        <v>44</v>
      </c>
    </row>
    <row r="732" spans="1:7" ht="18.75" customHeight="1">
      <c r="A732" s="268" t="str">
        <f>D732&amp;E732&amp;F732</f>
        <v>CM(MPP)488060</v>
      </c>
      <c r="B732" s="40" t="s">
        <v>94</v>
      </c>
      <c r="C732" s="40" t="s">
        <v>1438</v>
      </c>
      <c r="D732" s="40" t="s">
        <v>885</v>
      </c>
      <c r="E732" s="40" t="str">
        <f>MID(C732,3,3)</f>
        <v>488</v>
      </c>
      <c r="F732" s="162" t="str">
        <f>MID(C732,6,3)</f>
        <v>060</v>
      </c>
      <c r="G732" s="40">
        <v>101</v>
      </c>
    </row>
    <row r="733" spans="1:7" ht="18.75" customHeight="1">
      <c r="A733" s="268" t="str">
        <f>D733&amp;E733&amp;F733</f>
        <v>CM(MPP)488125</v>
      </c>
      <c r="B733" s="40" t="s">
        <v>94</v>
      </c>
      <c r="C733" s="40" t="s">
        <v>1439</v>
      </c>
      <c r="D733" s="40" t="s">
        <v>885</v>
      </c>
      <c r="E733" s="40" t="str">
        <f>MID(C733,3,3)</f>
        <v>488</v>
      </c>
      <c r="F733" s="162" t="str">
        <f>MID(C733,6,3)</f>
        <v>125</v>
      </c>
      <c r="G733" s="40">
        <v>210</v>
      </c>
    </row>
    <row r="734" spans="1:7" ht="18.75" customHeight="1">
      <c r="A734" s="268" t="str">
        <f>D734&amp;E734&amp;F734</f>
        <v>CM(MPP)488147</v>
      </c>
      <c r="B734" s="40" t="s">
        <v>94</v>
      </c>
      <c r="C734" s="40" t="s">
        <v>1440</v>
      </c>
      <c r="D734" s="40" t="s">
        <v>885</v>
      </c>
      <c r="E734" s="40" t="str">
        <f>MID(C734,3,3)</f>
        <v>488</v>
      </c>
      <c r="F734" s="162" t="str">
        <f>MID(C734,6,3)</f>
        <v>147</v>
      </c>
      <c r="G734" s="40">
        <v>247</v>
      </c>
    </row>
    <row r="735" spans="1:7" ht="18.75" customHeight="1">
      <c r="A735" s="268" t="str">
        <f>D735&amp;E735&amp;F735</f>
        <v>CM(MPP)488160</v>
      </c>
      <c r="B735" s="40" t="s">
        <v>94</v>
      </c>
      <c r="C735" s="40" t="s">
        <v>1441</v>
      </c>
      <c r="D735" s="40" t="s">
        <v>885</v>
      </c>
      <c r="E735" s="40" t="str">
        <f>MID(C735,3,3)</f>
        <v>488</v>
      </c>
      <c r="F735" s="162" t="str">
        <f>MID(C735,6,3)</f>
        <v>160</v>
      </c>
      <c r="G735" s="40">
        <v>269</v>
      </c>
    </row>
    <row r="736" spans="1:7" ht="18.75" customHeight="1">
      <c r="A736" s="268" t="str">
        <f t="shared" si="93"/>
        <v>CM(MPP)508026</v>
      </c>
      <c r="B736" s="40" t="s">
        <v>94</v>
      </c>
      <c r="C736" s="40" t="s">
        <v>640</v>
      </c>
      <c r="D736" s="40" t="s">
        <v>885</v>
      </c>
      <c r="E736" s="40" t="str">
        <f t="shared" si="94"/>
        <v>508</v>
      </c>
      <c r="F736" s="162" t="str">
        <f t="shared" si="99"/>
        <v>026</v>
      </c>
      <c r="G736" s="40">
        <v>32</v>
      </c>
    </row>
    <row r="737" spans="1:7" ht="18.75" customHeight="1">
      <c r="A737" s="268" t="str">
        <f t="shared" si="93"/>
        <v>CM(MPP)508060</v>
      </c>
      <c r="B737" s="40" t="s">
        <v>94</v>
      </c>
      <c r="C737" s="40" t="s">
        <v>641</v>
      </c>
      <c r="D737" s="40" t="s">
        <v>885</v>
      </c>
      <c r="E737" s="40" t="str">
        <f t="shared" si="94"/>
        <v>508</v>
      </c>
      <c r="F737" s="162" t="str">
        <f t="shared" si="99"/>
        <v>060</v>
      </c>
      <c r="G737" s="40">
        <v>73</v>
      </c>
    </row>
    <row r="738" spans="1:7" ht="18.75" customHeight="1">
      <c r="A738" s="268" t="str">
        <f t="shared" si="93"/>
        <v>CM(MPP)508125</v>
      </c>
      <c r="B738" s="40" t="s">
        <v>94</v>
      </c>
      <c r="C738" s="40" t="s">
        <v>642</v>
      </c>
      <c r="D738" s="40" t="s">
        <v>885</v>
      </c>
      <c r="E738" s="40" t="str">
        <f t="shared" si="94"/>
        <v>508</v>
      </c>
      <c r="F738" s="162" t="str">
        <f t="shared" si="99"/>
        <v>125</v>
      </c>
      <c r="G738" s="40">
        <v>152</v>
      </c>
    </row>
    <row r="739" spans="1:7" ht="18.75" customHeight="1">
      <c r="A739" s="268" t="str">
        <f t="shared" si="93"/>
        <v>CM(MPP)508147</v>
      </c>
      <c r="B739" s="40" t="s">
        <v>94</v>
      </c>
      <c r="C739" s="40" t="s">
        <v>643</v>
      </c>
      <c r="D739" s="40" t="s">
        <v>885</v>
      </c>
      <c r="E739" s="40" t="str">
        <f t="shared" si="94"/>
        <v>508</v>
      </c>
      <c r="F739" s="162" t="str">
        <f t="shared" si="99"/>
        <v>147</v>
      </c>
      <c r="G739" s="40">
        <v>179</v>
      </c>
    </row>
    <row r="740" spans="1:7" ht="18.75" customHeight="1">
      <c r="A740" s="268" t="str">
        <f t="shared" si="93"/>
        <v>CM(MPP)508160</v>
      </c>
      <c r="B740" s="40" t="s">
        <v>94</v>
      </c>
      <c r="C740" s="40" t="s">
        <v>644</v>
      </c>
      <c r="D740" s="40" t="s">
        <v>885</v>
      </c>
      <c r="E740" s="40" t="str">
        <f t="shared" si="94"/>
        <v>508</v>
      </c>
      <c r="F740" s="162" t="str">
        <f t="shared" si="99"/>
        <v>160</v>
      </c>
      <c r="G740" s="40">
        <v>195</v>
      </c>
    </row>
    <row r="741" spans="1:7" ht="18.75" customHeight="1">
      <c r="A741" s="268" t="str">
        <f>D741&amp;E741&amp;F741</f>
        <v>CM(MPP)540026</v>
      </c>
      <c r="B741" s="40" t="s">
        <v>94</v>
      </c>
      <c r="C741" s="40" t="s">
        <v>1442</v>
      </c>
      <c r="D741" s="40" t="s">
        <v>885</v>
      </c>
      <c r="E741" s="40" t="str">
        <f>MID(C741,3,3)</f>
        <v>540</v>
      </c>
      <c r="F741" s="162" t="str">
        <f>MID(C741,6,3)</f>
        <v>026</v>
      </c>
      <c r="G741" s="40">
        <v>44</v>
      </c>
    </row>
    <row r="742" spans="1:7" ht="18.75" customHeight="1">
      <c r="A742" s="268" t="str">
        <f>D742&amp;E742&amp;F742</f>
        <v>CM(MPP)540060</v>
      </c>
      <c r="B742" s="40" t="s">
        <v>94</v>
      </c>
      <c r="C742" s="40" t="s">
        <v>1443</v>
      </c>
      <c r="D742" s="40" t="s">
        <v>885</v>
      </c>
      <c r="E742" s="40" t="str">
        <f>MID(C742,3,3)</f>
        <v>540</v>
      </c>
      <c r="F742" s="162" t="str">
        <f>MID(C742,6,3)</f>
        <v>060</v>
      </c>
      <c r="G742" s="40">
        <v>102</v>
      </c>
    </row>
    <row r="743" spans="1:7" ht="18.75" customHeight="1">
      <c r="A743" s="268" t="str">
        <f>D743&amp;E743&amp;F743</f>
        <v>CM(MPP)540125</v>
      </c>
      <c r="B743" s="40" t="s">
        <v>94</v>
      </c>
      <c r="C743" s="40" t="s">
        <v>1444</v>
      </c>
      <c r="D743" s="40" t="s">
        <v>885</v>
      </c>
      <c r="E743" s="40" t="str">
        <f>MID(C743,3,3)</f>
        <v>540</v>
      </c>
      <c r="F743" s="162" t="str">
        <f>MID(C743,6,3)</f>
        <v>125</v>
      </c>
      <c r="G743" s="40">
        <v>213</v>
      </c>
    </row>
    <row r="744" spans="1:7" ht="18.75" customHeight="1">
      <c r="A744" s="268" t="str">
        <f>D744&amp;E744&amp;F744</f>
        <v>CM(MPP)540147</v>
      </c>
      <c r="B744" s="40" t="s">
        <v>94</v>
      </c>
      <c r="C744" s="40" t="s">
        <v>1445</v>
      </c>
      <c r="D744" s="40" t="s">
        <v>885</v>
      </c>
      <c r="E744" s="40" t="str">
        <f>MID(C744,3,3)</f>
        <v>540</v>
      </c>
      <c r="F744" s="162" t="str">
        <f>MID(C744,6,3)</f>
        <v>147</v>
      </c>
      <c r="G744" s="40">
        <v>250</v>
      </c>
    </row>
    <row r="745" spans="1:7" ht="18.75" customHeight="1">
      <c r="A745" s="268" t="str">
        <f>D745&amp;E745&amp;F745</f>
        <v>CM(MPP)540160</v>
      </c>
      <c r="B745" s="40" t="s">
        <v>94</v>
      </c>
      <c r="C745" s="40" t="s">
        <v>1446</v>
      </c>
      <c r="D745" s="40" t="s">
        <v>885</v>
      </c>
      <c r="E745" s="40" t="str">
        <f>MID(C745,3,3)</f>
        <v>540</v>
      </c>
      <c r="F745" s="162" t="str">
        <f>MID(C745,6,3)</f>
        <v>160</v>
      </c>
      <c r="G745" s="40">
        <v>272</v>
      </c>
    </row>
    <row r="746" spans="1:7" ht="18.75" customHeight="1">
      <c r="A746" s="268" t="str">
        <f t="shared" si="93"/>
        <v>CM(MPP)571026</v>
      </c>
      <c r="B746" s="40" t="s">
        <v>94</v>
      </c>
      <c r="C746" s="40" t="s">
        <v>645</v>
      </c>
      <c r="D746" s="40" t="s">
        <v>885</v>
      </c>
      <c r="E746" s="40" t="str">
        <f t="shared" si="94"/>
        <v>571</v>
      </c>
      <c r="F746" s="162" t="str">
        <f t="shared" si="99"/>
        <v>026</v>
      </c>
      <c r="G746" s="40">
        <v>60</v>
      </c>
    </row>
    <row r="747" spans="1:7" ht="18.75" customHeight="1">
      <c r="A747" s="268" t="str">
        <f t="shared" si="93"/>
        <v>CM(MPP)571060</v>
      </c>
      <c r="B747" s="40" t="s">
        <v>94</v>
      </c>
      <c r="C747" s="40" t="s">
        <v>646</v>
      </c>
      <c r="D747" s="40" t="s">
        <v>885</v>
      </c>
      <c r="E747" s="40" t="str">
        <f t="shared" si="94"/>
        <v>571</v>
      </c>
      <c r="F747" s="162" t="str">
        <f t="shared" si="99"/>
        <v>060</v>
      </c>
      <c r="G747" s="40">
        <v>138</v>
      </c>
    </row>
    <row r="748" spans="1:7" ht="18.75" customHeight="1">
      <c r="A748" s="268" t="str">
        <f t="shared" si="93"/>
        <v>CM(MPP)571125</v>
      </c>
      <c r="B748" s="40" t="s">
        <v>94</v>
      </c>
      <c r="C748" s="40" t="s">
        <v>647</v>
      </c>
      <c r="D748" s="40" t="s">
        <v>885</v>
      </c>
      <c r="E748" s="40" t="str">
        <f t="shared" si="94"/>
        <v>571</v>
      </c>
      <c r="F748" s="162" t="str">
        <f t="shared" si="99"/>
        <v>125</v>
      </c>
      <c r="G748" s="40">
        <v>287</v>
      </c>
    </row>
    <row r="749" spans="1:7" ht="18.75" customHeight="1">
      <c r="A749" s="268" t="str">
        <f t="shared" si="93"/>
        <v>CM(MPP)571147</v>
      </c>
      <c r="B749" s="40" t="s">
        <v>94</v>
      </c>
      <c r="C749" s="40" t="s">
        <v>648</v>
      </c>
      <c r="D749" s="40" t="s">
        <v>885</v>
      </c>
      <c r="E749" s="40" t="str">
        <f t="shared" si="94"/>
        <v>571</v>
      </c>
      <c r="F749" s="162" t="str">
        <f t="shared" si="99"/>
        <v>147</v>
      </c>
      <c r="G749" s="40">
        <v>306</v>
      </c>
    </row>
    <row r="750" spans="1:7" ht="18.75" customHeight="1">
      <c r="A750" s="268" t="str">
        <f t="shared" si="93"/>
        <v>CM(MPP)571160</v>
      </c>
      <c r="B750" s="40" t="s">
        <v>94</v>
      </c>
      <c r="C750" s="40" t="s">
        <v>649</v>
      </c>
      <c r="D750" s="40" t="s">
        <v>885</v>
      </c>
      <c r="E750" s="40" t="str">
        <f t="shared" si="94"/>
        <v>571</v>
      </c>
      <c r="F750" s="162" t="str">
        <f t="shared" si="99"/>
        <v>160</v>
      </c>
      <c r="G750" s="40">
        <v>333</v>
      </c>
    </row>
    <row r="751" spans="1:7" ht="18.75" customHeight="1">
      <c r="A751" s="268" t="str">
        <f t="shared" si="93"/>
        <v>CM(MPP)572026</v>
      </c>
      <c r="B751" s="40" t="s">
        <v>94</v>
      </c>
      <c r="C751" s="40" t="s">
        <v>650</v>
      </c>
      <c r="D751" s="40" t="s">
        <v>885</v>
      </c>
      <c r="E751" s="40" t="str">
        <f t="shared" si="94"/>
        <v>572</v>
      </c>
      <c r="F751" s="162" t="str">
        <f t="shared" si="99"/>
        <v>026</v>
      </c>
      <c r="G751" s="40">
        <v>33</v>
      </c>
    </row>
    <row r="752" spans="1:7" ht="18.75" customHeight="1">
      <c r="A752" s="268" t="str">
        <f t="shared" si="93"/>
        <v>CM(MPP)572060</v>
      </c>
      <c r="B752" s="40" t="s">
        <v>94</v>
      </c>
      <c r="C752" s="40" t="s">
        <v>651</v>
      </c>
      <c r="D752" s="40" t="s">
        <v>885</v>
      </c>
      <c r="E752" s="40" t="str">
        <f t="shared" si="94"/>
        <v>572</v>
      </c>
      <c r="F752" s="162" t="str">
        <f t="shared" si="99"/>
        <v>060</v>
      </c>
      <c r="G752" s="40">
        <v>75</v>
      </c>
    </row>
    <row r="753" spans="1:7" ht="18.75" customHeight="1">
      <c r="A753" s="268" t="str">
        <f t="shared" si="93"/>
        <v>CM(MPP)572125</v>
      </c>
      <c r="B753" s="40" t="s">
        <v>94</v>
      </c>
      <c r="C753" s="40" t="s">
        <v>652</v>
      </c>
      <c r="D753" s="40" t="s">
        <v>885</v>
      </c>
      <c r="E753" s="40" t="str">
        <f t="shared" si="94"/>
        <v>572</v>
      </c>
      <c r="F753" s="162" t="str">
        <f t="shared" si="99"/>
        <v>125</v>
      </c>
      <c r="G753" s="40">
        <v>156</v>
      </c>
    </row>
    <row r="754" spans="1:7" ht="18.75" customHeight="1">
      <c r="A754" s="268" t="str">
        <f t="shared" si="93"/>
        <v>CM(MPP)572147</v>
      </c>
      <c r="B754" s="40" t="s">
        <v>94</v>
      </c>
      <c r="C754" s="40" t="s">
        <v>653</v>
      </c>
      <c r="D754" s="40" t="s">
        <v>885</v>
      </c>
      <c r="E754" s="40" t="str">
        <f t="shared" si="94"/>
        <v>572</v>
      </c>
      <c r="F754" s="162" t="str">
        <f t="shared" si="99"/>
        <v>147</v>
      </c>
      <c r="G754" s="40">
        <v>185</v>
      </c>
    </row>
    <row r="755" spans="1:7" ht="18.75" customHeight="1">
      <c r="A755" s="268" t="str">
        <f t="shared" si="93"/>
        <v>CM(MPP)572160</v>
      </c>
      <c r="B755" s="40" t="s">
        <v>94</v>
      </c>
      <c r="C755" s="40" t="s">
        <v>654</v>
      </c>
      <c r="D755" s="40" t="s">
        <v>885</v>
      </c>
      <c r="E755" s="40" t="str">
        <f t="shared" si="94"/>
        <v>572</v>
      </c>
      <c r="F755" s="162" t="str">
        <f t="shared" si="99"/>
        <v>160</v>
      </c>
      <c r="G755" s="40">
        <v>200</v>
      </c>
    </row>
    <row r="756" spans="1:7" ht="18.75" customHeight="1">
      <c r="A756" s="268" t="str">
        <f>D756&amp;E756&amp;F756</f>
        <v>CM(MPP)596026</v>
      </c>
      <c r="B756" s="40" t="s">
        <v>94</v>
      </c>
      <c r="C756" s="40" t="s">
        <v>1447</v>
      </c>
      <c r="D756" s="40" t="s">
        <v>885</v>
      </c>
      <c r="E756" s="40" t="str">
        <f>MID(C756,3,3)</f>
        <v>596</v>
      </c>
      <c r="F756" s="162" t="str">
        <f>MID(C756,6,3)</f>
        <v>026</v>
      </c>
      <c r="G756" s="40">
        <v>54</v>
      </c>
    </row>
    <row r="757" spans="1:7" ht="18.75" customHeight="1">
      <c r="A757" s="268" t="str">
        <f>D757&amp;E757&amp;F757</f>
        <v>CM(MPP)596060</v>
      </c>
      <c r="B757" s="40" t="s">
        <v>94</v>
      </c>
      <c r="C757" s="40" t="s">
        <v>1448</v>
      </c>
      <c r="D757" s="40" t="s">
        <v>885</v>
      </c>
      <c r="E757" s="40" t="str">
        <f>MID(C757,3,3)</f>
        <v>596</v>
      </c>
      <c r="F757" s="162" t="str">
        <f>MID(C757,6,3)</f>
        <v>060</v>
      </c>
      <c r="G757" s="40">
        <v>125</v>
      </c>
    </row>
    <row r="758" spans="1:7" ht="18.75" customHeight="1">
      <c r="A758" s="268" t="str">
        <f>D758&amp;E758&amp;F758</f>
        <v>CM(MPP)596125</v>
      </c>
      <c r="B758" s="40" t="s">
        <v>94</v>
      </c>
      <c r="C758" s="40" t="s">
        <v>1449</v>
      </c>
      <c r="D758" s="40" t="s">
        <v>885</v>
      </c>
      <c r="E758" s="40" t="str">
        <f>MID(C758,3,3)</f>
        <v>596</v>
      </c>
      <c r="F758" s="162" t="str">
        <f>MID(C758,6,3)</f>
        <v>125</v>
      </c>
      <c r="G758" s="40">
        <v>260</v>
      </c>
    </row>
    <row r="759" spans="1:7" ht="18.75" customHeight="1">
      <c r="A759" s="268" t="str">
        <f>D759&amp;E759&amp;F759</f>
        <v>CM(MPP)596147</v>
      </c>
      <c r="B759" s="40" t="s">
        <v>94</v>
      </c>
      <c r="C759" s="40" t="s">
        <v>1450</v>
      </c>
      <c r="D759" s="40" t="s">
        <v>885</v>
      </c>
      <c r="E759" s="40" t="str">
        <f>MID(C759,3,3)</f>
        <v>596</v>
      </c>
      <c r="F759" s="162" t="str">
        <f>MID(C759,6,3)</f>
        <v>147</v>
      </c>
      <c r="G759" s="40">
        <v>306</v>
      </c>
    </row>
    <row r="760" spans="1:7" ht="18.75" customHeight="1">
      <c r="A760" s="268" t="str">
        <f>D760&amp;E760&amp;F760</f>
        <v>CM(MPP)596160</v>
      </c>
      <c r="B760" s="40" t="s">
        <v>94</v>
      </c>
      <c r="C760" s="40" t="s">
        <v>1451</v>
      </c>
      <c r="D760" s="40" t="s">
        <v>885</v>
      </c>
      <c r="E760" s="40" t="str">
        <f>MID(C760,3,3)</f>
        <v>596</v>
      </c>
      <c r="F760" s="162" t="str">
        <f>MID(C760,6,3)</f>
        <v>160</v>
      </c>
      <c r="G760" s="40">
        <v>333</v>
      </c>
    </row>
    <row r="761" spans="1:7" ht="18.75" customHeight="1">
      <c r="A761" s="268" t="str">
        <f t="shared" si="93"/>
        <v>CM(MPP)610026</v>
      </c>
      <c r="B761" s="40" t="s">
        <v>94</v>
      </c>
      <c r="C761" s="40" t="s">
        <v>655</v>
      </c>
      <c r="D761" s="40" t="s">
        <v>885</v>
      </c>
      <c r="E761" s="40" t="str">
        <f t="shared" si="94"/>
        <v>610</v>
      </c>
      <c r="F761" s="162" t="str">
        <f t="shared" si="99"/>
        <v>026</v>
      </c>
      <c r="G761" s="40">
        <v>83</v>
      </c>
    </row>
    <row r="762" spans="1:7" ht="18.75" customHeight="1">
      <c r="A762" s="268" t="str">
        <f>D762&amp;E762&amp;F762</f>
        <v>CM(MPP)610E20026</v>
      </c>
      <c r="B762" s="40" t="s">
        <v>94</v>
      </c>
      <c r="C762" s="40" t="s">
        <v>1026</v>
      </c>
      <c r="D762" s="40" t="s">
        <v>885</v>
      </c>
      <c r="E762" s="40" t="str">
        <f>MID(C762,3,3)&amp;MID(C762,9,10)</f>
        <v>610E20</v>
      </c>
      <c r="F762" s="162" t="str">
        <f t="shared" si="99"/>
        <v>026</v>
      </c>
      <c r="G762" s="40">
        <v>66</v>
      </c>
    </row>
    <row r="763" spans="1:7" ht="18.75" customHeight="1">
      <c r="A763" s="268" t="str">
        <f t="shared" si="93"/>
        <v>CM(MPP)610060</v>
      </c>
      <c r="B763" s="40" t="s">
        <v>94</v>
      </c>
      <c r="C763" s="40" t="s">
        <v>656</v>
      </c>
      <c r="D763" s="40" t="s">
        <v>885</v>
      </c>
      <c r="E763" s="40" t="str">
        <f t="shared" si="94"/>
        <v>610</v>
      </c>
      <c r="F763" s="162" t="str">
        <f>MID(C763,6,3)</f>
        <v>060</v>
      </c>
      <c r="G763" s="40">
        <v>192</v>
      </c>
    </row>
    <row r="764" spans="1:7" ht="18.75" customHeight="1">
      <c r="A764" s="268" t="str">
        <f>D764&amp;E764&amp;F764</f>
        <v>CM(MPP)610E20060</v>
      </c>
      <c r="B764" s="40" t="s">
        <v>94</v>
      </c>
      <c r="C764" s="40" t="s">
        <v>1027</v>
      </c>
      <c r="D764" s="40" t="s">
        <v>885</v>
      </c>
      <c r="E764" s="40" t="str">
        <f>MID(C764,3,3)&amp;MID(C764,9,10)</f>
        <v>610E20</v>
      </c>
      <c r="F764" s="162" t="str">
        <f t="shared" si="99"/>
        <v>060</v>
      </c>
      <c r="G764" s="40">
        <v>153</v>
      </c>
    </row>
    <row r="765" spans="1:7" ht="18.75" customHeight="1">
      <c r="A765" s="268" t="str">
        <f t="shared" si="93"/>
        <v>CM(MPP)610125</v>
      </c>
      <c r="B765" s="40" t="s">
        <v>94</v>
      </c>
      <c r="C765" s="40" t="s">
        <v>657</v>
      </c>
      <c r="D765" s="40" t="s">
        <v>885</v>
      </c>
      <c r="E765" s="40" t="str">
        <f t="shared" si="94"/>
        <v>610</v>
      </c>
      <c r="F765" s="162" t="str">
        <f t="shared" si="99"/>
        <v>125</v>
      </c>
      <c r="G765" s="40">
        <v>400</v>
      </c>
    </row>
    <row r="766" spans="1:7" ht="18.75" customHeight="1">
      <c r="A766" s="268" t="str">
        <f aca="true" t="shared" si="100" ref="A766:A771">D766&amp;E766&amp;F766</f>
        <v>CM(MPP)640026</v>
      </c>
      <c r="B766" s="40" t="s">
        <v>94</v>
      </c>
      <c r="C766" s="40" t="s">
        <v>1452</v>
      </c>
      <c r="D766" s="40" t="s">
        <v>885</v>
      </c>
      <c r="E766" s="40" t="str">
        <f aca="true" t="shared" si="101" ref="E766:E771">MID(C766,3,3)</f>
        <v>640</v>
      </c>
      <c r="F766" s="162" t="str">
        <f aca="true" t="shared" si="102" ref="F766:F771">MID(C766,6,3)</f>
        <v>026</v>
      </c>
      <c r="G766" s="40">
        <v>49</v>
      </c>
    </row>
    <row r="767" spans="1:7" ht="18.75" customHeight="1">
      <c r="A767" s="268" t="str">
        <f t="shared" si="100"/>
        <v>CM(MPP)640060</v>
      </c>
      <c r="B767" s="40" t="s">
        <v>94</v>
      </c>
      <c r="C767" s="40" t="s">
        <v>1453</v>
      </c>
      <c r="D767" s="40" t="s">
        <v>885</v>
      </c>
      <c r="E767" s="40" t="str">
        <f t="shared" si="101"/>
        <v>640</v>
      </c>
      <c r="F767" s="162" t="str">
        <f t="shared" si="102"/>
        <v>060</v>
      </c>
      <c r="G767" s="40">
        <v>113</v>
      </c>
    </row>
    <row r="768" spans="1:7" ht="18.75" customHeight="1">
      <c r="A768" s="268" t="str">
        <f t="shared" si="100"/>
        <v>CM(MPP)640125</v>
      </c>
      <c r="B768" s="40" t="s">
        <v>94</v>
      </c>
      <c r="C768" s="40" t="s">
        <v>1454</v>
      </c>
      <c r="D768" s="40" t="s">
        <v>885</v>
      </c>
      <c r="E768" s="40" t="str">
        <f t="shared" si="101"/>
        <v>640</v>
      </c>
      <c r="F768" s="162" t="str">
        <f t="shared" si="102"/>
        <v>125</v>
      </c>
      <c r="G768" s="40">
        <v>234</v>
      </c>
    </row>
    <row r="769" spans="1:7" ht="18.75" customHeight="1">
      <c r="A769" s="268" t="str">
        <f t="shared" si="100"/>
        <v>CM(MPP)680026</v>
      </c>
      <c r="B769" s="40" t="s">
        <v>94</v>
      </c>
      <c r="C769" s="40" t="s">
        <v>1455</v>
      </c>
      <c r="D769" s="40" t="s">
        <v>885</v>
      </c>
      <c r="E769" s="40" t="str">
        <f t="shared" si="101"/>
        <v>680</v>
      </c>
      <c r="F769" s="162" t="str">
        <f t="shared" si="102"/>
        <v>026</v>
      </c>
      <c r="G769" s="40">
        <v>62</v>
      </c>
    </row>
    <row r="770" spans="1:7" ht="18.75" customHeight="1">
      <c r="A770" s="268" t="str">
        <f t="shared" si="100"/>
        <v>CM(MPP)680060</v>
      </c>
      <c r="B770" s="40" t="s">
        <v>94</v>
      </c>
      <c r="C770" s="40" t="s">
        <v>1456</v>
      </c>
      <c r="D770" s="40" t="s">
        <v>885</v>
      </c>
      <c r="E770" s="40" t="str">
        <f t="shared" si="101"/>
        <v>680</v>
      </c>
      <c r="F770" s="162" t="str">
        <f t="shared" si="102"/>
        <v>060</v>
      </c>
      <c r="G770" s="40">
        <v>143</v>
      </c>
    </row>
    <row r="771" spans="1:7" ht="18.75" customHeight="1">
      <c r="A771" s="268" t="str">
        <f t="shared" si="100"/>
        <v>CM(MPP)680125</v>
      </c>
      <c r="B771" s="40" t="s">
        <v>94</v>
      </c>
      <c r="C771" s="40" t="s">
        <v>1457</v>
      </c>
      <c r="D771" s="40" t="s">
        <v>885</v>
      </c>
      <c r="E771" s="40" t="str">
        <f t="shared" si="101"/>
        <v>680</v>
      </c>
      <c r="F771" s="162" t="str">
        <f t="shared" si="102"/>
        <v>125</v>
      </c>
      <c r="G771" s="40">
        <v>299</v>
      </c>
    </row>
    <row r="772" spans="1:7" ht="18.75" customHeight="1">
      <c r="A772" s="268" t="str">
        <f t="shared" si="93"/>
        <v>CM(MPP)740026</v>
      </c>
      <c r="B772" s="40" t="s">
        <v>94</v>
      </c>
      <c r="C772" s="40" t="s">
        <v>658</v>
      </c>
      <c r="D772" s="40" t="s">
        <v>885</v>
      </c>
      <c r="E772" s="40" t="str">
        <f t="shared" si="94"/>
        <v>740</v>
      </c>
      <c r="F772" s="162" t="str">
        <f t="shared" si="99"/>
        <v>026</v>
      </c>
      <c r="G772" s="40">
        <v>89</v>
      </c>
    </row>
    <row r="773" spans="1:7" ht="18.75" customHeight="1">
      <c r="A773" s="268" t="str">
        <f t="shared" si="93"/>
        <v>CM(MPP)740060</v>
      </c>
      <c r="B773" s="40" t="s">
        <v>94</v>
      </c>
      <c r="C773" s="40" t="s">
        <v>659</v>
      </c>
      <c r="D773" s="40" t="s">
        <v>885</v>
      </c>
      <c r="E773" s="40" t="str">
        <f t="shared" si="94"/>
        <v>740</v>
      </c>
      <c r="F773" s="162" t="str">
        <f t="shared" si="99"/>
        <v>060</v>
      </c>
      <c r="G773" s="40">
        <v>206</v>
      </c>
    </row>
    <row r="774" spans="1:7" ht="18.75" customHeight="1">
      <c r="A774" s="268" t="str">
        <f t="shared" si="93"/>
        <v>CM(MPP)740125</v>
      </c>
      <c r="B774" s="40" t="s">
        <v>94</v>
      </c>
      <c r="C774" s="40" t="s">
        <v>660</v>
      </c>
      <c r="D774" s="40" t="s">
        <v>885</v>
      </c>
      <c r="E774" s="40" t="str">
        <f t="shared" si="94"/>
        <v>740</v>
      </c>
      <c r="F774" s="162" t="str">
        <f t="shared" si="99"/>
        <v>125</v>
      </c>
      <c r="G774" s="40">
        <v>429</v>
      </c>
    </row>
    <row r="775" spans="1:7" ht="18.75" customHeight="1">
      <c r="A775" s="268" t="str">
        <f t="shared" si="93"/>
        <v>CM(MPP)777026</v>
      </c>
      <c r="B775" s="40" t="s">
        <v>94</v>
      </c>
      <c r="C775" s="40" t="s">
        <v>661</v>
      </c>
      <c r="D775" s="40" t="s">
        <v>885</v>
      </c>
      <c r="E775" s="40" t="str">
        <f t="shared" si="94"/>
        <v>777</v>
      </c>
      <c r="F775" s="162" t="str">
        <f t="shared" si="99"/>
        <v>026</v>
      </c>
      <c r="G775" s="40">
        <v>30</v>
      </c>
    </row>
    <row r="776" spans="1:7" ht="18.75" customHeight="1">
      <c r="A776" s="268" t="str">
        <f t="shared" si="93"/>
        <v>CM(MPP)777060</v>
      </c>
      <c r="B776" s="40" t="s">
        <v>94</v>
      </c>
      <c r="C776" s="40" t="s">
        <v>662</v>
      </c>
      <c r="D776" s="40" t="s">
        <v>885</v>
      </c>
      <c r="E776" s="40" t="str">
        <f t="shared" si="94"/>
        <v>777</v>
      </c>
      <c r="F776" s="162" t="str">
        <f t="shared" si="99"/>
        <v>060</v>
      </c>
      <c r="G776" s="40">
        <v>68</v>
      </c>
    </row>
    <row r="777" spans="1:7" ht="18.75" customHeight="1">
      <c r="A777" s="268" t="str">
        <f t="shared" si="93"/>
        <v>CM(MPP)777125</v>
      </c>
      <c r="B777" s="40" t="s">
        <v>94</v>
      </c>
      <c r="C777" s="40" t="s">
        <v>663</v>
      </c>
      <c r="D777" s="40" t="s">
        <v>885</v>
      </c>
      <c r="E777" s="40" t="str">
        <f t="shared" si="94"/>
        <v>777</v>
      </c>
      <c r="F777" s="162" t="str">
        <f t="shared" si="99"/>
        <v>125</v>
      </c>
      <c r="G777" s="40">
        <v>142</v>
      </c>
    </row>
    <row r="778" spans="1:7" ht="18.75" customHeight="1">
      <c r="A778" s="268" t="str">
        <f t="shared" si="93"/>
        <v>CM(MPP)778026</v>
      </c>
      <c r="B778" s="40" t="s">
        <v>94</v>
      </c>
      <c r="C778" s="40" t="s">
        <v>664</v>
      </c>
      <c r="D778" s="40" t="s">
        <v>885</v>
      </c>
      <c r="E778" s="40" t="str">
        <f t="shared" si="94"/>
        <v>778</v>
      </c>
      <c r="F778" s="162" t="str">
        <f t="shared" si="99"/>
        <v>026</v>
      </c>
      <c r="G778" s="40">
        <v>37</v>
      </c>
    </row>
    <row r="779" spans="1:7" ht="18.75" customHeight="1">
      <c r="A779" s="268" t="str">
        <f aca="true" t="shared" si="103" ref="A779:A845">D779&amp;E779&amp;F779</f>
        <v>CM(MPP)778060</v>
      </c>
      <c r="B779" s="40" t="s">
        <v>94</v>
      </c>
      <c r="C779" s="40" t="s">
        <v>665</v>
      </c>
      <c r="D779" s="40" t="s">
        <v>885</v>
      </c>
      <c r="E779" s="40" t="str">
        <f aca="true" t="shared" si="104" ref="E779:E841">MID(C779,3,3)</f>
        <v>778</v>
      </c>
      <c r="F779" s="162" t="str">
        <f t="shared" si="99"/>
        <v>060</v>
      </c>
      <c r="G779" s="40">
        <v>85</v>
      </c>
    </row>
    <row r="780" spans="1:7" ht="18.75" customHeight="1">
      <c r="A780" s="268" t="str">
        <f t="shared" si="103"/>
        <v>CM(MPP)778125</v>
      </c>
      <c r="B780" s="40" t="s">
        <v>94</v>
      </c>
      <c r="C780" s="40" t="s">
        <v>666</v>
      </c>
      <c r="D780" s="40" t="s">
        <v>885</v>
      </c>
      <c r="E780" s="40" t="str">
        <f t="shared" si="104"/>
        <v>778</v>
      </c>
      <c r="F780" s="162" t="str">
        <f t="shared" si="99"/>
        <v>125</v>
      </c>
      <c r="G780" s="40">
        <v>178</v>
      </c>
    </row>
    <row r="781" spans="1:7" ht="18.75" customHeight="1">
      <c r="A781" s="268" t="str">
        <f t="shared" si="103"/>
        <v>CM(MPP)888026</v>
      </c>
      <c r="B781" s="40" t="s">
        <v>94</v>
      </c>
      <c r="C781" s="40" t="s">
        <v>1045</v>
      </c>
      <c r="D781" s="40" t="s">
        <v>885</v>
      </c>
      <c r="E781" s="40" t="str">
        <f t="shared" si="104"/>
        <v>888</v>
      </c>
      <c r="F781" s="162" t="str">
        <f>MID(C781,6,3)</f>
        <v>026</v>
      </c>
      <c r="G781" s="40">
        <v>24</v>
      </c>
    </row>
    <row r="782" spans="1:7" ht="18.75" customHeight="1">
      <c r="A782" s="268" t="str">
        <f>D782&amp;E782&amp;F782</f>
        <v>CM(MPP)888060</v>
      </c>
      <c r="B782" s="40" t="s">
        <v>94</v>
      </c>
      <c r="C782" s="40" t="s">
        <v>1046</v>
      </c>
      <c r="D782" s="40" t="s">
        <v>885</v>
      </c>
      <c r="E782" s="40" t="str">
        <f>MID(C782,3,3)</f>
        <v>888</v>
      </c>
      <c r="F782" s="162" t="str">
        <f>MID(C782,6,3)</f>
        <v>060</v>
      </c>
      <c r="G782" s="40">
        <v>57</v>
      </c>
    </row>
    <row r="783" spans="1:7" ht="18.75" customHeight="1">
      <c r="A783" s="268" t="str">
        <f>D783&amp;E783&amp;F783</f>
        <v>CM(MPP)888125</v>
      </c>
      <c r="B783" s="40" t="s">
        <v>94</v>
      </c>
      <c r="C783" s="40" t="s">
        <v>1047</v>
      </c>
      <c r="D783" s="40" t="s">
        <v>885</v>
      </c>
      <c r="E783" s="40" t="str">
        <f>MID(C783,3,3)</f>
        <v>888</v>
      </c>
      <c r="F783" s="162" t="str">
        <f>MID(C783,6,3)</f>
        <v>125</v>
      </c>
      <c r="G783" s="40">
        <v>119</v>
      </c>
    </row>
    <row r="784" spans="1:7" ht="18.75" customHeight="1">
      <c r="A784" s="268" t="str">
        <f t="shared" si="103"/>
        <v>CS(Sendust)035060</v>
      </c>
      <c r="B784" s="40" t="s">
        <v>94</v>
      </c>
      <c r="C784" s="40" t="s">
        <v>667</v>
      </c>
      <c r="D784" s="40" t="s">
        <v>889</v>
      </c>
      <c r="E784" s="40" t="str">
        <f t="shared" si="104"/>
        <v>035</v>
      </c>
      <c r="F784" s="162" t="str">
        <f>MID(C784,6,3)</f>
        <v>060</v>
      </c>
      <c r="G784" s="40">
        <v>13</v>
      </c>
    </row>
    <row r="785" spans="1:7" ht="18.75" customHeight="1">
      <c r="A785" s="268" t="str">
        <f t="shared" si="103"/>
        <v>CS(Sendust)035075</v>
      </c>
      <c r="B785" s="40" t="s">
        <v>94</v>
      </c>
      <c r="C785" s="40" t="s">
        <v>668</v>
      </c>
      <c r="D785" s="40" t="s">
        <v>889</v>
      </c>
      <c r="E785" s="40" t="str">
        <f t="shared" si="104"/>
        <v>035</v>
      </c>
      <c r="F785" s="162" t="str">
        <f aca="true" t="shared" si="105" ref="F785:F830">MID(C785,6,3)</f>
        <v>075</v>
      </c>
      <c r="G785" s="40">
        <v>16</v>
      </c>
    </row>
    <row r="786" spans="1:7" ht="18.75" customHeight="1">
      <c r="A786" s="268" t="str">
        <f t="shared" si="103"/>
        <v>CS(Sendust)035090</v>
      </c>
      <c r="B786" s="40" t="s">
        <v>94</v>
      </c>
      <c r="C786" s="40" t="s">
        <v>669</v>
      </c>
      <c r="D786" s="40" t="s">
        <v>889</v>
      </c>
      <c r="E786" s="40" t="str">
        <f t="shared" si="104"/>
        <v>035</v>
      </c>
      <c r="F786" s="162" t="str">
        <f t="shared" si="105"/>
        <v>090</v>
      </c>
      <c r="G786" s="40">
        <v>19</v>
      </c>
    </row>
    <row r="787" spans="1:7" ht="18.75" customHeight="1">
      <c r="A787" s="268" t="str">
        <f t="shared" si="103"/>
        <v>CS(Sendust)035125</v>
      </c>
      <c r="B787" s="40" t="s">
        <v>94</v>
      </c>
      <c r="C787" s="40" t="s">
        <v>670</v>
      </c>
      <c r="D787" s="40" t="s">
        <v>889</v>
      </c>
      <c r="E787" s="40" t="str">
        <f t="shared" si="104"/>
        <v>035</v>
      </c>
      <c r="F787" s="162" t="str">
        <f t="shared" si="105"/>
        <v>125</v>
      </c>
      <c r="G787" s="40">
        <v>26</v>
      </c>
    </row>
    <row r="788" spans="1:7" ht="18.75" customHeight="1">
      <c r="A788" s="268" t="str">
        <f t="shared" si="103"/>
        <v>CS(Sendust)039060</v>
      </c>
      <c r="B788" s="40" t="s">
        <v>94</v>
      </c>
      <c r="C788" s="40" t="s">
        <v>671</v>
      </c>
      <c r="D788" s="40" t="s">
        <v>889</v>
      </c>
      <c r="E788" s="40" t="str">
        <f t="shared" si="104"/>
        <v>039</v>
      </c>
      <c r="F788" s="162" t="str">
        <f t="shared" si="105"/>
        <v>060</v>
      </c>
      <c r="G788" s="40">
        <v>17</v>
      </c>
    </row>
    <row r="789" spans="1:7" ht="18.75" customHeight="1">
      <c r="A789" s="268" t="str">
        <f t="shared" si="103"/>
        <v>CS(Sendust)039075</v>
      </c>
      <c r="B789" s="40" t="s">
        <v>94</v>
      </c>
      <c r="C789" s="40" t="s">
        <v>672</v>
      </c>
      <c r="D789" s="40" t="s">
        <v>889</v>
      </c>
      <c r="E789" s="40" t="str">
        <f t="shared" si="104"/>
        <v>039</v>
      </c>
      <c r="F789" s="162" t="str">
        <f t="shared" si="105"/>
        <v>075</v>
      </c>
      <c r="G789" s="40">
        <v>21</v>
      </c>
    </row>
    <row r="790" spans="1:7" ht="18.75" customHeight="1">
      <c r="A790" s="268" t="str">
        <f t="shared" si="103"/>
        <v>CS(Sendust)039090</v>
      </c>
      <c r="B790" s="40" t="s">
        <v>94</v>
      </c>
      <c r="C790" s="40" t="s">
        <v>673</v>
      </c>
      <c r="D790" s="40" t="s">
        <v>889</v>
      </c>
      <c r="E790" s="40" t="str">
        <f t="shared" si="104"/>
        <v>039</v>
      </c>
      <c r="F790" s="162" t="str">
        <f t="shared" si="105"/>
        <v>090</v>
      </c>
      <c r="G790" s="40">
        <v>25</v>
      </c>
    </row>
    <row r="791" spans="1:7" ht="18.75" customHeight="1">
      <c r="A791" s="268" t="str">
        <f t="shared" si="103"/>
        <v>CS(Sendust)039125</v>
      </c>
      <c r="B791" s="40" t="s">
        <v>94</v>
      </c>
      <c r="C791" s="40" t="s">
        <v>674</v>
      </c>
      <c r="D791" s="40" t="s">
        <v>889</v>
      </c>
      <c r="E791" s="40" t="str">
        <f t="shared" si="104"/>
        <v>039</v>
      </c>
      <c r="F791" s="162" t="str">
        <f t="shared" si="105"/>
        <v>125</v>
      </c>
      <c r="G791" s="40">
        <v>35</v>
      </c>
    </row>
    <row r="792" spans="1:7" ht="18.75" customHeight="1">
      <c r="A792" s="268" t="str">
        <f t="shared" si="103"/>
        <v>CS(Sendust)046060</v>
      </c>
      <c r="B792" s="40" t="s">
        <v>94</v>
      </c>
      <c r="C792" s="40" t="s">
        <v>675</v>
      </c>
      <c r="D792" s="40" t="s">
        <v>889</v>
      </c>
      <c r="E792" s="40" t="str">
        <f t="shared" si="104"/>
        <v>046</v>
      </c>
      <c r="F792" s="162" t="str">
        <f t="shared" si="105"/>
        <v>060</v>
      </c>
      <c r="G792" s="40">
        <v>20</v>
      </c>
    </row>
    <row r="793" spans="1:7" ht="18.75" customHeight="1">
      <c r="A793" s="268" t="str">
        <f t="shared" si="103"/>
        <v>CS(Sendust)046075</v>
      </c>
      <c r="B793" s="40" t="s">
        <v>94</v>
      </c>
      <c r="C793" s="40" t="s">
        <v>676</v>
      </c>
      <c r="D793" s="40" t="s">
        <v>889</v>
      </c>
      <c r="E793" s="40" t="str">
        <f t="shared" si="104"/>
        <v>046</v>
      </c>
      <c r="F793" s="162" t="str">
        <f t="shared" si="105"/>
        <v>075</v>
      </c>
      <c r="G793" s="40">
        <v>25</v>
      </c>
    </row>
    <row r="794" spans="1:7" ht="18.75" customHeight="1">
      <c r="A794" s="268" t="str">
        <f t="shared" si="103"/>
        <v>CS(Sendust)046090</v>
      </c>
      <c r="B794" s="40" t="s">
        <v>94</v>
      </c>
      <c r="C794" s="40" t="s">
        <v>677</v>
      </c>
      <c r="D794" s="40" t="s">
        <v>889</v>
      </c>
      <c r="E794" s="40" t="str">
        <f t="shared" si="104"/>
        <v>046</v>
      </c>
      <c r="F794" s="162" t="str">
        <f t="shared" si="105"/>
        <v>090</v>
      </c>
      <c r="G794" s="40">
        <v>30</v>
      </c>
    </row>
    <row r="795" spans="1:7" ht="18.75" customHeight="1">
      <c r="A795" s="268" t="str">
        <f t="shared" si="103"/>
        <v>CS(Sendust)046125</v>
      </c>
      <c r="B795" s="40" t="s">
        <v>94</v>
      </c>
      <c r="C795" s="40" t="s">
        <v>678</v>
      </c>
      <c r="D795" s="40" t="s">
        <v>889</v>
      </c>
      <c r="E795" s="40" t="str">
        <f t="shared" si="104"/>
        <v>046</v>
      </c>
      <c r="F795" s="162" t="str">
        <f t="shared" si="105"/>
        <v>125</v>
      </c>
      <c r="G795" s="40">
        <v>42</v>
      </c>
    </row>
    <row r="796" spans="1:7" ht="18.75" customHeight="1">
      <c r="A796" s="268" t="str">
        <f t="shared" si="103"/>
        <v>CS(Sendust)063026</v>
      </c>
      <c r="B796" s="40" t="s">
        <v>94</v>
      </c>
      <c r="C796" s="40" t="s">
        <v>679</v>
      </c>
      <c r="D796" s="40" t="s">
        <v>889</v>
      </c>
      <c r="E796" s="40" t="str">
        <f t="shared" si="104"/>
        <v>063</v>
      </c>
      <c r="F796" s="162" t="str">
        <f t="shared" si="105"/>
        <v>026</v>
      </c>
      <c r="G796" s="40">
        <v>10</v>
      </c>
    </row>
    <row r="797" spans="1:7" ht="18.75" customHeight="1">
      <c r="A797" s="268" t="str">
        <f t="shared" si="103"/>
        <v>CS(Sendust)063060</v>
      </c>
      <c r="B797" s="40" t="s">
        <v>94</v>
      </c>
      <c r="C797" s="40" t="s">
        <v>680</v>
      </c>
      <c r="D797" s="40" t="s">
        <v>889</v>
      </c>
      <c r="E797" s="40" t="str">
        <f t="shared" si="104"/>
        <v>063</v>
      </c>
      <c r="F797" s="162" t="str">
        <f t="shared" si="105"/>
        <v>060</v>
      </c>
      <c r="G797" s="40">
        <v>24</v>
      </c>
    </row>
    <row r="798" spans="1:7" ht="18.75" customHeight="1">
      <c r="A798" s="268" t="str">
        <f t="shared" si="103"/>
        <v>CS(Sendust)063075</v>
      </c>
      <c r="B798" s="40" t="s">
        <v>94</v>
      </c>
      <c r="C798" s="40" t="s">
        <v>681</v>
      </c>
      <c r="D798" s="40" t="s">
        <v>889</v>
      </c>
      <c r="E798" s="40" t="str">
        <f t="shared" si="104"/>
        <v>063</v>
      </c>
      <c r="F798" s="162" t="str">
        <f t="shared" si="105"/>
        <v>075</v>
      </c>
      <c r="G798" s="40">
        <v>30</v>
      </c>
    </row>
    <row r="799" spans="1:7" ht="18.75" customHeight="1">
      <c r="A799" s="268" t="str">
        <f t="shared" si="103"/>
        <v>CS(Sendust)063090</v>
      </c>
      <c r="B799" s="40" t="s">
        <v>94</v>
      </c>
      <c r="C799" s="40" t="s">
        <v>682</v>
      </c>
      <c r="D799" s="40" t="s">
        <v>889</v>
      </c>
      <c r="E799" s="40" t="str">
        <f t="shared" si="104"/>
        <v>063</v>
      </c>
      <c r="F799" s="162" t="str">
        <f t="shared" si="105"/>
        <v>090</v>
      </c>
      <c r="G799" s="40">
        <v>36</v>
      </c>
    </row>
    <row r="800" spans="1:7" ht="18.75" customHeight="1">
      <c r="A800" s="268" t="str">
        <f t="shared" si="103"/>
        <v>CS(Sendust)063125</v>
      </c>
      <c r="B800" s="40" t="s">
        <v>94</v>
      </c>
      <c r="C800" s="40" t="s">
        <v>683</v>
      </c>
      <c r="D800" s="40" t="s">
        <v>889</v>
      </c>
      <c r="E800" s="40" t="str">
        <f t="shared" si="104"/>
        <v>063</v>
      </c>
      <c r="F800" s="162" t="str">
        <f t="shared" si="105"/>
        <v>125</v>
      </c>
      <c r="G800" s="40">
        <v>50</v>
      </c>
    </row>
    <row r="801" spans="1:7" ht="18.75" customHeight="1">
      <c r="A801" s="268" t="str">
        <f t="shared" si="103"/>
        <v>CS(Sendust)066026</v>
      </c>
      <c r="B801" s="40" t="s">
        <v>94</v>
      </c>
      <c r="C801" s="40" t="s">
        <v>684</v>
      </c>
      <c r="D801" s="40" t="s">
        <v>889</v>
      </c>
      <c r="E801" s="40" t="str">
        <f t="shared" si="104"/>
        <v>066</v>
      </c>
      <c r="F801" s="162" t="str">
        <f t="shared" si="105"/>
        <v>026</v>
      </c>
      <c r="G801" s="40">
        <v>11</v>
      </c>
    </row>
    <row r="802" spans="1:7" ht="18.75" customHeight="1">
      <c r="A802" s="268" t="str">
        <f t="shared" si="103"/>
        <v>CS(Sendust)066060</v>
      </c>
      <c r="B802" s="40" t="s">
        <v>94</v>
      </c>
      <c r="C802" s="40" t="s">
        <v>685</v>
      </c>
      <c r="D802" s="40" t="s">
        <v>889</v>
      </c>
      <c r="E802" s="40" t="str">
        <f t="shared" si="104"/>
        <v>066</v>
      </c>
      <c r="F802" s="162" t="str">
        <f t="shared" si="105"/>
        <v>060</v>
      </c>
      <c r="G802" s="40">
        <v>26</v>
      </c>
    </row>
    <row r="803" spans="1:7" ht="18.75" customHeight="1">
      <c r="A803" s="268" t="str">
        <f t="shared" si="103"/>
        <v>CS(Sendust)066075</v>
      </c>
      <c r="B803" s="40" t="s">
        <v>94</v>
      </c>
      <c r="C803" s="40" t="s">
        <v>686</v>
      </c>
      <c r="D803" s="40" t="s">
        <v>889</v>
      </c>
      <c r="E803" s="40" t="str">
        <f t="shared" si="104"/>
        <v>066</v>
      </c>
      <c r="F803" s="162" t="str">
        <f t="shared" si="105"/>
        <v>075</v>
      </c>
      <c r="G803" s="40">
        <v>32</v>
      </c>
    </row>
    <row r="804" spans="1:7" ht="18.75" customHeight="1">
      <c r="A804" s="268" t="str">
        <f t="shared" si="103"/>
        <v>CS(Sendust)066090</v>
      </c>
      <c r="B804" s="40" t="s">
        <v>94</v>
      </c>
      <c r="C804" s="40" t="s">
        <v>687</v>
      </c>
      <c r="D804" s="40" t="s">
        <v>889</v>
      </c>
      <c r="E804" s="40" t="str">
        <f t="shared" si="104"/>
        <v>066</v>
      </c>
      <c r="F804" s="162" t="str">
        <f t="shared" si="105"/>
        <v>090</v>
      </c>
      <c r="G804" s="40">
        <v>39</v>
      </c>
    </row>
    <row r="805" spans="1:7" ht="18.75" customHeight="1">
      <c r="A805" s="268" t="str">
        <f t="shared" si="103"/>
        <v>CS(Sendust)066125</v>
      </c>
      <c r="B805" s="40" t="s">
        <v>94</v>
      </c>
      <c r="C805" s="40" t="s">
        <v>688</v>
      </c>
      <c r="D805" s="40" t="s">
        <v>889</v>
      </c>
      <c r="E805" s="40" t="str">
        <f t="shared" si="104"/>
        <v>066</v>
      </c>
      <c r="F805" s="162" t="str">
        <f t="shared" si="105"/>
        <v>125</v>
      </c>
      <c r="G805" s="40">
        <v>54</v>
      </c>
    </row>
    <row r="806" spans="1:7" ht="18.75" customHeight="1">
      <c r="A806" s="268" t="str">
        <f t="shared" si="103"/>
        <v>CS(Sendust)067026</v>
      </c>
      <c r="B806" s="40" t="s">
        <v>94</v>
      </c>
      <c r="C806" s="40" t="s">
        <v>689</v>
      </c>
      <c r="D806" s="40" t="s">
        <v>889</v>
      </c>
      <c r="E806" s="40" t="str">
        <f t="shared" si="104"/>
        <v>067</v>
      </c>
      <c r="F806" s="162" t="str">
        <f t="shared" si="105"/>
        <v>026</v>
      </c>
      <c r="G806" s="40">
        <v>21</v>
      </c>
    </row>
    <row r="807" spans="1:7" ht="18.75" customHeight="1">
      <c r="A807" s="268" t="str">
        <f t="shared" si="103"/>
        <v>CS(Sendust)067060</v>
      </c>
      <c r="B807" s="40" t="s">
        <v>94</v>
      </c>
      <c r="C807" s="40" t="s">
        <v>690</v>
      </c>
      <c r="D807" s="40" t="s">
        <v>889</v>
      </c>
      <c r="E807" s="40" t="str">
        <f t="shared" si="104"/>
        <v>067</v>
      </c>
      <c r="F807" s="162" t="str">
        <f t="shared" si="105"/>
        <v>060</v>
      </c>
      <c r="G807" s="40">
        <v>50</v>
      </c>
    </row>
    <row r="808" spans="1:7" ht="18.75" customHeight="1">
      <c r="A808" s="268" t="str">
        <f t="shared" si="103"/>
        <v>CS(Sendust)067075</v>
      </c>
      <c r="B808" s="40" t="s">
        <v>94</v>
      </c>
      <c r="C808" s="40" t="s">
        <v>691</v>
      </c>
      <c r="D808" s="40" t="s">
        <v>889</v>
      </c>
      <c r="E808" s="40" t="str">
        <f t="shared" si="104"/>
        <v>067</v>
      </c>
      <c r="F808" s="162" t="str">
        <f t="shared" si="105"/>
        <v>075</v>
      </c>
      <c r="G808" s="40">
        <v>62</v>
      </c>
    </row>
    <row r="809" spans="1:7" ht="18.75" customHeight="1">
      <c r="A809" s="268" t="str">
        <f t="shared" si="103"/>
        <v>CS(Sendust)067090</v>
      </c>
      <c r="B809" s="40" t="s">
        <v>94</v>
      </c>
      <c r="C809" s="40" t="s">
        <v>692</v>
      </c>
      <c r="D809" s="40" t="s">
        <v>889</v>
      </c>
      <c r="E809" s="40" t="str">
        <f t="shared" si="104"/>
        <v>067</v>
      </c>
      <c r="F809" s="162" t="str">
        <f t="shared" si="105"/>
        <v>090</v>
      </c>
      <c r="G809" s="40">
        <v>74</v>
      </c>
    </row>
    <row r="810" spans="1:7" ht="18.75" customHeight="1">
      <c r="A810" s="268" t="str">
        <f t="shared" si="103"/>
        <v>CS(Sendust)067125</v>
      </c>
      <c r="B810" s="40" t="s">
        <v>94</v>
      </c>
      <c r="C810" s="40" t="s">
        <v>693</v>
      </c>
      <c r="D810" s="40" t="s">
        <v>889</v>
      </c>
      <c r="E810" s="40" t="str">
        <f t="shared" si="104"/>
        <v>067</v>
      </c>
      <c r="F810" s="162" t="str">
        <f t="shared" si="105"/>
        <v>125</v>
      </c>
      <c r="G810" s="40">
        <v>103</v>
      </c>
    </row>
    <row r="811" spans="1:7" ht="18.75" customHeight="1">
      <c r="A811" s="268" t="str">
        <f t="shared" si="103"/>
        <v>CS(Sendust)068026</v>
      </c>
      <c r="B811" s="40" t="s">
        <v>94</v>
      </c>
      <c r="C811" s="40" t="s">
        <v>694</v>
      </c>
      <c r="D811" s="40" t="s">
        <v>889</v>
      </c>
      <c r="E811" s="40" t="str">
        <f t="shared" si="104"/>
        <v>068</v>
      </c>
      <c r="F811" s="162" t="str">
        <f t="shared" si="105"/>
        <v>026</v>
      </c>
      <c r="G811" s="40">
        <v>14</v>
      </c>
    </row>
    <row r="812" spans="1:7" ht="18.75" customHeight="1">
      <c r="A812" s="268" t="str">
        <f t="shared" si="103"/>
        <v>CS(Sendust)068060</v>
      </c>
      <c r="B812" s="40" t="s">
        <v>94</v>
      </c>
      <c r="C812" s="40" t="s">
        <v>695</v>
      </c>
      <c r="D812" s="40" t="s">
        <v>889</v>
      </c>
      <c r="E812" s="40" t="str">
        <f t="shared" si="104"/>
        <v>068</v>
      </c>
      <c r="F812" s="162" t="str">
        <f t="shared" si="105"/>
        <v>060</v>
      </c>
      <c r="G812" s="40">
        <v>33</v>
      </c>
    </row>
    <row r="813" spans="1:7" ht="18.75" customHeight="1">
      <c r="A813" s="268" t="str">
        <f t="shared" si="103"/>
        <v>CS(Sendust)068075</v>
      </c>
      <c r="B813" s="40" t="s">
        <v>94</v>
      </c>
      <c r="C813" s="40" t="s">
        <v>696</v>
      </c>
      <c r="D813" s="40" t="s">
        <v>889</v>
      </c>
      <c r="E813" s="40" t="str">
        <f t="shared" si="104"/>
        <v>068</v>
      </c>
      <c r="F813" s="162" t="str">
        <f t="shared" si="105"/>
        <v>075</v>
      </c>
      <c r="G813" s="40">
        <v>42</v>
      </c>
    </row>
    <row r="814" spans="1:7" ht="18.75" customHeight="1">
      <c r="A814" s="268" t="str">
        <f t="shared" si="103"/>
        <v>CS(Sendust)068090</v>
      </c>
      <c r="B814" s="40" t="s">
        <v>94</v>
      </c>
      <c r="C814" s="40" t="s">
        <v>697</v>
      </c>
      <c r="D814" s="40" t="s">
        <v>889</v>
      </c>
      <c r="E814" s="40" t="str">
        <f t="shared" si="104"/>
        <v>068</v>
      </c>
      <c r="F814" s="162" t="str">
        <f t="shared" si="105"/>
        <v>090</v>
      </c>
      <c r="G814" s="40">
        <v>50</v>
      </c>
    </row>
    <row r="815" spans="1:7" ht="18.75" customHeight="1">
      <c r="A815" s="268" t="str">
        <f t="shared" si="103"/>
        <v>CS(Sendust)068125</v>
      </c>
      <c r="B815" s="40" t="s">
        <v>94</v>
      </c>
      <c r="C815" s="40" t="s">
        <v>698</v>
      </c>
      <c r="D815" s="40" t="s">
        <v>889</v>
      </c>
      <c r="E815" s="40" t="str">
        <f t="shared" si="104"/>
        <v>068</v>
      </c>
      <c r="F815" s="162" t="str">
        <f t="shared" si="105"/>
        <v>125</v>
      </c>
      <c r="G815" s="40">
        <v>70</v>
      </c>
    </row>
    <row r="816" spans="1:7" ht="18.75" customHeight="1">
      <c r="A816" s="268" t="str">
        <f t="shared" si="103"/>
        <v>CS(Sendust)078026</v>
      </c>
      <c r="B816" s="40" t="s">
        <v>94</v>
      </c>
      <c r="C816" s="40" t="s">
        <v>699</v>
      </c>
      <c r="D816" s="40" t="s">
        <v>889</v>
      </c>
      <c r="E816" s="40" t="str">
        <f t="shared" si="104"/>
        <v>078</v>
      </c>
      <c r="F816" s="162" t="str">
        <f t="shared" si="105"/>
        <v>026</v>
      </c>
      <c r="G816" s="40">
        <v>11</v>
      </c>
    </row>
    <row r="817" spans="1:7" ht="18.75" customHeight="1">
      <c r="A817" s="268" t="str">
        <f t="shared" si="103"/>
        <v>CS(Sendust)078060</v>
      </c>
      <c r="B817" s="40" t="s">
        <v>94</v>
      </c>
      <c r="C817" s="40" t="s">
        <v>700</v>
      </c>
      <c r="D817" s="40" t="s">
        <v>889</v>
      </c>
      <c r="E817" s="40" t="str">
        <f t="shared" si="104"/>
        <v>078</v>
      </c>
      <c r="F817" s="162" t="str">
        <f t="shared" si="105"/>
        <v>060</v>
      </c>
      <c r="G817" s="40">
        <v>25</v>
      </c>
    </row>
    <row r="818" spans="1:7" ht="18.75" customHeight="1">
      <c r="A818" s="268" t="str">
        <f t="shared" si="103"/>
        <v>CS(Sendust)078075</v>
      </c>
      <c r="B818" s="40" t="s">
        <v>94</v>
      </c>
      <c r="C818" s="40" t="s">
        <v>701</v>
      </c>
      <c r="D818" s="40" t="s">
        <v>889</v>
      </c>
      <c r="E818" s="40" t="str">
        <f t="shared" si="104"/>
        <v>078</v>
      </c>
      <c r="F818" s="162" t="str">
        <f t="shared" si="105"/>
        <v>075</v>
      </c>
      <c r="G818" s="40">
        <v>31</v>
      </c>
    </row>
    <row r="819" spans="1:7" ht="18.75" customHeight="1">
      <c r="A819" s="268" t="str">
        <f t="shared" si="103"/>
        <v>CS(Sendust)078090</v>
      </c>
      <c r="B819" s="40" t="s">
        <v>94</v>
      </c>
      <c r="C819" s="40" t="s">
        <v>702</v>
      </c>
      <c r="D819" s="40" t="s">
        <v>889</v>
      </c>
      <c r="E819" s="40" t="str">
        <f t="shared" si="104"/>
        <v>078</v>
      </c>
      <c r="F819" s="162" t="str">
        <f t="shared" si="105"/>
        <v>090</v>
      </c>
      <c r="G819" s="40">
        <v>37</v>
      </c>
    </row>
    <row r="820" spans="1:7" ht="18.75" customHeight="1">
      <c r="A820" s="268" t="str">
        <f t="shared" si="103"/>
        <v>CS(Sendust)078125</v>
      </c>
      <c r="B820" s="40" t="s">
        <v>94</v>
      </c>
      <c r="C820" s="40" t="s">
        <v>703</v>
      </c>
      <c r="D820" s="40" t="s">
        <v>889</v>
      </c>
      <c r="E820" s="40" t="str">
        <f t="shared" si="104"/>
        <v>078</v>
      </c>
      <c r="F820" s="162" t="str">
        <f t="shared" si="105"/>
        <v>125</v>
      </c>
      <c r="G820" s="40">
        <v>52</v>
      </c>
    </row>
    <row r="821" spans="1:7" ht="18.75" customHeight="1">
      <c r="A821" s="268" t="str">
        <f t="shared" si="103"/>
        <v>CS(Sendust)096026</v>
      </c>
      <c r="B821" s="40" t="s">
        <v>94</v>
      </c>
      <c r="C821" s="40" t="s">
        <v>704</v>
      </c>
      <c r="D821" s="40" t="s">
        <v>889</v>
      </c>
      <c r="E821" s="40" t="str">
        <f t="shared" si="104"/>
        <v>096</v>
      </c>
      <c r="F821" s="162" t="str">
        <f t="shared" si="105"/>
        <v>026</v>
      </c>
      <c r="G821" s="40">
        <v>11</v>
      </c>
    </row>
    <row r="822" spans="1:7" ht="18.75" customHeight="1">
      <c r="A822" s="268" t="str">
        <f t="shared" si="103"/>
        <v>CS(Sendust)096060</v>
      </c>
      <c r="B822" s="40" t="s">
        <v>94</v>
      </c>
      <c r="C822" s="40" t="s">
        <v>705</v>
      </c>
      <c r="D822" s="40" t="s">
        <v>889</v>
      </c>
      <c r="E822" s="40" t="str">
        <f t="shared" si="104"/>
        <v>096</v>
      </c>
      <c r="F822" s="162" t="str">
        <f t="shared" si="105"/>
        <v>060</v>
      </c>
      <c r="G822" s="40">
        <v>25</v>
      </c>
    </row>
    <row r="823" spans="1:7" ht="18.75" customHeight="1">
      <c r="A823" s="268" t="str">
        <f t="shared" si="103"/>
        <v>CS(Sendust)096075</v>
      </c>
      <c r="B823" s="40" t="s">
        <v>94</v>
      </c>
      <c r="C823" s="40" t="s">
        <v>706</v>
      </c>
      <c r="D823" s="40" t="s">
        <v>889</v>
      </c>
      <c r="E823" s="40" t="str">
        <f t="shared" si="104"/>
        <v>096</v>
      </c>
      <c r="F823" s="162" t="str">
        <f t="shared" si="105"/>
        <v>075</v>
      </c>
      <c r="G823" s="40">
        <v>32</v>
      </c>
    </row>
    <row r="824" spans="1:7" ht="18.75" customHeight="1">
      <c r="A824" s="268" t="str">
        <f t="shared" si="103"/>
        <v>CS(Sendust)096090</v>
      </c>
      <c r="B824" s="40" t="s">
        <v>94</v>
      </c>
      <c r="C824" s="40" t="s">
        <v>707</v>
      </c>
      <c r="D824" s="40" t="s">
        <v>889</v>
      </c>
      <c r="E824" s="40" t="str">
        <f t="shared" si="104"/>
        <v>096</v>
      </c>
      <c r="F824" s="162" t="str">
        <f t="shared" si="105"/>
        <v>090</v>
      </c>
      <c r="G824" s="40">
        <v>38</v>
      </c>
    </row>
    <row r="825" spans="1:7" ht="18.75" customHeight="1">
      <c r="A825" s="268" t="str">
        <f t="shared" si="103"/>
        <v>CS(Sendust)096125</v>
      </c>
      <c r="B825" s="40" t="s">
        <v>94</v>
      </c>
      <c r="C825" s="40" t="s">
        <v>708</v>
      </c>
      <c r="D825" s="40" t="s">
        <v>889</v>
      </c>
      <c r="E825" s="40" t="str">
        <f t="shared" si="104"/>
        <v>096</v>
      </c>
      <c r="F825" s="162" t="str">
        <f t="shared" si="105"/>
        <v>125</v>
      </c>
      <c r="G825" s="40">
        <v>53</v>
      </c>
    </row>
    <row r="826" spans="1:7" ht="18.75" customHeight="1">
      <c r="A826" s="268" t="str">
        <f t="shared" si="103"/>
        <v>CS(Sendust)097026</v>
      </c>
      <c r="B826" s="40" t="s">
        <v>94</v>
      </c>
      <c r="C826" s="40" t="s">
        <v>709</v>
      </c>
      <c r="D826" s="40" t="s">
        <v>889</v>
      </c>
      <c r="E826" s="40" t="str">
        <f t="shared" si="104"/>
        <v>097</v>
      </c>
      <c r="F826" s="162" t="str">
        <f t="shared" si="105"/>
        <v>026</v>
      </c>
      <c r="G826" s="40">
        <v>14</v>
      </c>
    </row>
    <row r="827" spans="1:7" ht="18.75" customHeight="1">
      <c r="A827" s="268" t="str">
        <f t="shared" si="103"/>
        <v>CS(Sendust)097060</v>
      </c>
      <c r="B827" s="40" t="s">
        <v>94</v>
      </c>
      <c r="C827" s="40" t="s">
        <v>710</v>
      </c>
      <c r="D827" s="40" t="s">
        <v>889</v>
      </c>
      <c r="E827" s="40" t="str">
        <f t="shared" si="104"/>
        <v>097</v>
      </c>
      <c r="F827" s="162" t="str">
        <f t="shared" si="105"/>
        <v>060</v>
      </c>
      <c r="G827" s="40">
        <v>32</v>
      </c>
    </row>
    <row r="828" spans="1:7" ht="18.75" customHeight="1">
      <c r="A828" s="268" t="str">
        <f t="shared" si="103"/>
        <v>CS(Sendust)097075</v>
      </c>
      <c r="B828" s="40" t="s">
        <v>94</v>
      </c>
      <c r="C828" s="40" t="s">
        <v>711</v>
      </c>
      <c r="D828" s="40" t="s">
        <v>889</v>
      </c>
      <c r="E828" s="40" t="str">
        <f t="shared" si="104"/>
        <v>097</v>
      </c>
      <c r="F828" s="162" t="str">
        <f t="shared" si="105"/>
        <v>075</v>
      </c>
      <c r="G828" s="40">
        <v>40</v>
      </c>
    </row>
    <row r="829" spans="1:7" ht="18.75" customHeight="1">
      <c r="A829" s="268" t="str">
        <f t="shared" si="103"/>
        <v>CS(Sendust)097090</v>
      </c>
      <c r="B829" s="40" t="s">
        <v>94</v>
      </c>
      <c r="C829" s="40" t="s">
        <v>712</v>
      </c>
      <c r="D829" s="40" t="s">
        <v>889</v>
      </c>
      <c r="E829" s="40" t="str">
        <f t="shared" si="104"/>
        <v>097</v>
      </c>
      <c r="F829" s="162" t="str">
        <f t="shared" si="105"/>
        <v>090</v>
      </c>
      <c r="G829" s="40">
        <v>48</v>
      </c>
    </row>
    <row r="830" spans="1:7" ht="18.75" customHeight="1">
      <c r="A830" s="268" t="str">
        <f t="shared" si="103"/>
        <v>CS(Sendust)097125</v>
      </c>
      <c r="B830" s="40" t="s">
        <v>94</v>
      </c>
      <c r="C830" s="40" t="s">
        <v>713</v>
      </c>
      <c r="D830" s="40" t="s">
        <v>889</v>
      </c>
      <c r="E830" s="40" t="str">
        <f t="shared" si="104"/>
        <v>097</v>
      </c>
      <c r="F830" s="162" t="str">
        <f t="shared" si="105"/>
        <v>125</v>
      </c>
      <c r="G830" s="40">
        <v>66</v>
      </c>
    </row>
    <row r="831" spans="1:7" ht="18.75" customHeight="1">
      <c r="A831" s="268" t="str">
        <f t="shared" si="103"/>
        <v>CS(Sendust)1013026</v>
      </c>
      <c r="B831" s="40" t="s">
        <v>94</v>
      </c>
      <c r="C831" s="40" t="s">
        <v>714</v>
      </c>
      <c r="D831" s="40" t="s">
        <v>889</v>
      </c>
      <c r="E831" s="40" t="str">
        <f aca="true" t="shared" si="106" ref="E831:E836">MID(C831,3,4)</f>
        <v>1013</v>
      </c>
      <c r="F831" s="162" t="str">
        <f aca="true" t="shared" si="107" ref="F831:F836">MID(C831,7,3)</f>
        <v>026</v>
      </c>
      <c r="G831" s="40">
        <v>40</v>
      </c>
    </row>
    <row r="832" spans="1:7" ht="18.75" customHeight="1">
      <c r="A832" s="268" t="str">
        <f t="shared" si="103"/>
        <v>CS(Sendust)1013060</v>
      </c>
      <c r="B832" s="40" t="s">
        <v>94</v>
      </c>
      <c r="C832" s="40" t="s">
        <v>715</v>
      </c>
      <c r="D832" s="40" t="s">
        <v>889</v>
      </c>
      <c r="E832" s="40" t="str">
        <f t="shared" si="106"/>
        <v>1013</v>
      </c>
      <c r="F832" s="162" t="str">
        <f t="shared" si="107"/>
        <v>060</v>
      </c>
      <c r="G832" s="40">
        <v>92</v>
      </c>
    </row>
    <row r="833" spans="1:7" ht="18.75" customHeight="1">
      <c r="A833" s="268" t="str">
        <f t="shared" si="103"/>
        <v>CS(Sendust)1013125</v>
      </c>
      <c r="B833" s="40" t="s">
        <v>94</v>
      </c>
      <c r="C833" s="40" t="s">
        <v>716</v>
      </c>
      <c r="D833" s="40" t="s">
        <v>889</v>
      </c>
      <c r="E833" s="40" t="str">
        <f t="shared" si="106"/>
        <v>1013</v>
      </c>
      <c r="F833" s="162" t="str">
        <f t="shared" si="107"/>
        <v>125</v>
      </c>
      <c r="G833" s="40">
        <v>192</v>
      </c>
    </row>
    <row r="834" spans="1:7" ht="18.75" customHeight="1">
      <c r="A834" s="268" t="str">
        <f t="shared" si="103"/>
        <v>CS(Sendust)1016026</v>
      </c>
      <c r="B834" s="40" t="s">
        <v>94</v>
      </c>
      <c r="C834" s="40" t="s">
        <v>717</v>
      </c>
      <c r="D834" s="40" t="s">
        <v>889</v>
      </c>
      <c r="E834" s="40" t="str">
        <f t="shared" si="106"/>
        <v>1016</v>
      </c>
      <c r="F834" s="162" t="str">
        <f t="shared" si="107"/>
        <v>026</v>
      </c>
      <c r="G834" s="40">
        <v>48</v>
      </c>
    </row>
    <row r="835" spans="1:7" ht="18.75" customHeight="1">
      <c r="A835" s="268" t="str">
        <f t="shared" si="103"/>
        <v>CS(Sendust)1016060</v>
      </c>
      <c r="B835" s="40" t="s">
        <v>94</v>
      </c>
      <c r="C835" s="40" t="s">
        <v>718</v>
      </c>
      <c r="D835" s="40" t="s">
        <v>889</v>
      </c>
      <c r="E835" s="40" t="str">
        <f t="shared" si="106"/>
        <v>1016</v>
      </c>
      <c r="F835" s="162" t="str">
        <f t="shared" si="107"/>
        <v>060</v>
      </c>
      <c r="G835" s="40">
        <v>112</v>
      </c>
    </row>
    <row r="836" spans="1:7" ht="18.75" customHeight="1">
      <c r="A836" s="268" t="str">
        <f t="shared" si="103"/>
        <v>CS(Sendust)1016125</v>
      </c>
      <c r="B836" s="40" t="s">
        <v>94</v>
      </c>
      <c r="C836" s="40" t="s">
        <v>719</v>
      </c>
      <c r="D836" s="40" t="s">
        <v>889</v>
      </c>
      <c r="E836" s="40" t="str">
        <f t="shared" si="106"/>
        <v>1016</v>
      </c>
      <c r="F836" s="162" t="str">
        <f t="shared" si="107"/>
        <v>125</v>
      </c>
      <c r="G836" s="40">
        <v>228</v>
      </c>
    </row>
    <row r="837" spans="1:7" ht="18.75" customHeight="1">
      <c r="A837" s="268" t="str">
        <f t="shared" si="103"/>
        <v>CS(Sendust)102026</v>
      </c>
      <c r="B837" s="40" t="s">
        <v>94</v>
      </c>
      <c r="C837" s="40" t="s">
        <v>720</v>
      </c>
      <c r="D837" s="40" t="s">
        <v>889</v>
      </c>
      <c r="E837" s="40" t="str">
        <f t="shared" si="104"/>
        <v>102</v>
      </c>
      <c r="F837" s="162" t="str">
        <f>MID(C837,6,3)</f>
        <v>026</v>
      </c>
      <c r="G837" s="40">
        <v>14</v>
      </c>
    </row>
    <row r="838" spans="1:7" ht="18.75" customHeight="1">
      <c r="A838" s="268" t="str">
        <f t="shared" si="103"/>
        <v>CS(Sendust)102060</v>
      </c>
      <c r="B838" s="40" t="s">
        <v>94</v>
      </c>
      <c r="C838" s="40" t="s">
        <v>721</v>
      </c>
      <c r="D838" s="40" t="s">
        <v>889</v>
      </c>
      <c r="E838" s="40" t="str">
        <f t="shared" si="104"/>
        <v>102</v>
      </c>
      <c r="F838" s="162" t="str">
        <f>MID(C838,6,3)</f>
        <v>060</v>
      </c>
      <c r="G838" s="40">
        <v>32</v>
      </c>
    </row>
    <row r="839" spans="1:7" ht="18.75" customHeight="1">
      <c r="A839" s="268" t="str">
        <f t="shared" si="103"/>
        <v>CS(Sendust)102075</v>
      </c>
      <c r="B839" s="40" t="s">
        <v>94</v>
      </c>
      <c r="C839" s="40" t="s">
        <v>722</v>
      </c>
      <c r="D839" s="40" t="s">
        <v>889</v>
      </c>
      <c r="E839" s="40" t="str">
        <f t="shared" si="104"/>
        <v>102</v>
      </c>
      <c r="F839" s="162" t="str">
        <f>MID(C839,6,3)</f>
        <v>075</v>
      </c>
      <c r="G839" s="40">
        <v>40</v>
      </c>
    </row>
    <row r="840" spans="1:7" ht="18.75" customHeight="1">
      <c r="A840" s="268" t="str">
        <f t="shared" si="103"/>
        <v>CS(Sendust)102090</v>
      </c>
      <c r="B840" s="40" t="s">
        <v>94</v>
      </c>
      <c r="C840" s="40" t="s">
        <v>723</v>
      </c>
      <c r="D840" s="40" t="s">
        <v>889</v>
      </c>
      <c r="E840" s="40" t="str">
        <f t="shared" si="104"/>
        <v>102</v>
      </c>
      <c r="F840" s="162" t="str">
        <f>MID(C840,6,3)</f>
        <v>090</v>
      </c>
      <c r="G840" s="40">
        <v>48</v>
      </c>
    </row>
    <row r="841" spans="1:7" ht="18.75" customHeight="1">
      <c r="A841" s="268" t="str">
        <f t="shared" si="103"/>
        <v>CS(Sendust)102125</v>
      </c>
      <c r="B841" s="40" t="s">
        <v>94</v>
      </c>
      <c r="C841" s="40" t="s">
        <v>724</v>
      </c>
      <c r="D841" s="40" t="s">
        <v>889</v>
      </c>
      <c r="E841" s="40" t="str">
        <f t="shared" si="104"/>
        <v>102</v>
      </c>
      <c r="F841" s="162" t="str">
        <f>MID(C841,6,3)</f>
        <v>125</v>
      </c>
      <c r="G841" s="40">
        <v>66</v>
      </c>
    </row>
    <row r="842" spans="1:7" ht="18.75" customHeight="1">
      <c r="A842" s="268" t="str">
        <f t="shared" si="103"/>
        <v>CS(Sendust)1027026</v>
      </c>
      <c r="B842" s="40" t="s">
        <v>94</v>
      </c>
      <c r="C842" s="40" t="s">
        <v>725</v>
      </c>
      <c r="D842" s="40" t="s">
        <v>889</v>
      </c>
      <c r="E842" s="40" t="str">
        <f aca="true" t="shared" si="108" ref="E842:E847">MID(C842,3,4)</f>
        <v>1027</v>
      </c>
      <c r="F842" s="162" t="str">
        <f aca="true" t="shared" si="109" ref="F842:F847">MID(C842,7,3)</f>
        <v>026</v>
      </c>
      <c r="G842" s="40">
        <v>80</v>
      </c>
    </row>
    <row r="843" spans="1:7" ht="18.75" customHeight="1">
      <c r="A843" s="268" t="str">
        <f t="shared" si="103"/>
        <v>CS(Sendust)1027060</v>
      </c>
      <c r="B843" s="40" t="s">
        <v>94</v>
      </c>
      <c r="C843" s="40" t="s">
        <v>726</v>
      </c>
      <c r="D843" s="40" t="s">
        <v>889</v>
      </c>
      <c r="E843" s="40" t="str">
        <f t="shared" si="108"/>
        <v>1027</v>
      </c>
      <c r="F843" s="162" t="str">
        <f t="shared" si="109"/>
        <v>060</v>
      </c>
      <c r="G843" s="40">
        <v>184</v>
      </c>
    </row>
    <row r="844" spans="1:7" ht="18.75" customHeight="1">
      <c r="A844" s="268" t="str">
        <f t="shared" si="103"/>
        <v>CS(Sendust)1027125</v>
      </c>
      <c r="B844" s="40" t="s">
        <v>94</v>
      </c>
      <c r="C844" s="40" t="s">
        <v>727</v>
      </c>
      <c r="D844" s="40" t="s">
        <v>889</v>
      </c>
      <c r="E844" s="40" t="str">
        <f t="shared" si="108"/>
        <v>1027</v>
      </c>
      <c r="F844" s="162" t="str">
        <f t="shared" si="109"/>
        <v>125</v>
      </c>
      <c r="G844" s="40">
        <v>384</v>
      </c>
    </row>
    <row r="845" spans="1:7" ht="18.75" customHeight="1">
      <c r="A845" s="268" t="str">
        <f t="shared" si="103"/>
        <v>CS(Sendust)1033026</v>
      </c>
      <c r="B845" s="40" t="s">
        <v>94</v>
      </c>
      <c r="C845" s="40" t="s">
        <v>728</v>
      </c>
      <c r="D845" s="40" t="s">
        <v>889</v>
      </c>
      <c r="E845" s="40" t="str">
        <f t="shared" si="108"/>
        <v>1033</v>
      </c>
      <c r="F845" s="162" t="str">
        <f t="shared" si="109"/>
        <v>026</v>
      </c>
      <c r="G845" s="40">
        <v>96</v>
      </c>
    </row>
    <row r="846" spans="1:7" ht="18.75" customHeight="1">
      <c r="A846" s="268" t="str">
        <f aca="true" t="shared" si="110" ref="A846:A921">D846&amp;E846&amp;F846</f>
        <v>CS(Sendust)1033060</v>
      </c>
      <c r="B846" s="40" t="s">
        <v>94</v>
      </c>
      <c r="C846" s="40" t="s">
        <v>729</v>
      </c>
      <c r="D846" s="40" t="s">
        <v>889</v>
      </c>
      <c r="E846" s="40" t="str">
        <f t="shared" si="108"/>
        <v>1033</v>
      </c>
      <c r="F846" s="162" t="str">
        <f t="shared" si="109"/>
        <v>060</v>
      </c>
      <c r="G846" s="40">
        <v>224</v>
      </c>
    </row>
    <row r="847" spans="1:7" ht="18.75" customHeight="1">
      <c r="A847" s="268" t="str">
        <f t="shared" si="110"/>
        <v>CS(Sendust)1033125</v>
      </c>
      <c r="B847" s="40" t="s">
        <v>94</v>
      </c>
      <c r="C847" s="40" t="s">
        <v>730</v>
      </c>
      <c r="D847" s="40" t="s">
        <v>889</v>
      </c>
      <c r="E847" s="40" t="str">
        <f t="shared" si="108"/>
        <v>1033</v>
      </c>
      <c r="F847" s="162" t="str">
        <f t="shared" si="109"/>
        <v>125</v>
      </c>
      <c r="G847" s="40">
        <v>456</v>
      </c>
    </row>
    <row r="848" spans="1:7" ht="18.75" customHeight="1">
      <c r="A848" s="268" t="str">
        <f t="shared" si="110"/>
        <v>CS(Sendust)112026</v>
      </c>
      <c r="B848" s="40" t="s">
        <v>94</v>
      </c>
      <c r="C848" s="40" t="s">
        <v>731</v>
      </c>
      <c r="D848" s="40" t="s">
        <v>889</v>
      </c>
      <c r="E848" s="40" t="str">
        <f aca="true" t="shared" si="111" ref="E848:E920">MID(C848,3,3)</f>
        <v>112</v>
      </c>
      <c r="F848" s="162" t="str">
        <f>MID(C848,6,3)</f>
        <v>026</v>
      </c>
      <c r="G848" s="40">
        <v>11</v>
      </c>
    </row>
    <row r="849" spans="1:7" ht="18.75" customHeight="1">
      <c r="A849" s="268" t="str">
        <f t="shared" si="110"/>
        <v>CS(Sendust)112060</v>
      </c>
      <c r="B849" s="40" t="s">
        <v>94</v>
      </c>
      <c r="C849" s="40" t="s">
        <v>732</v>
      </c>
      <c r="D849" s="40" t="s">
        <v>889</v>
      </c>
      <c r="E849" s="40" t="str">
        <f t="shared" si="111"/>
        <v>112</v>
      </c>
      <c r="F849" s="162" t="str">
        <f aca="true" t="shared" si="112" ref="F849:F857">MID(C849,6,3)</f>
        <v>060</v>
      </c>
      <c r="G849" s="40">
        <v>26</v>
      </c>
    </row>
    <row r="850" spans="1:7" ht="18.75" customHeight="1">
      <c r="A850" s="268" t="str">
        <f t="shared" si="110"/>
        <v>CS(Sendust)112075</v>
      </c>
      <c r="B850" s="40" t="s">
        <v>94</v>
      </c>
      <c r="C850" s="40" t="s">
        <v>733</v>
      </c>
      <c r="D850" s="40" t="s">
        <v>889</v>
      </c>
      <c r="E850" s="40" t="str">
        <f t="shared" si="111"/>
        <v>112</v>
      </c>
      <c r="F850" s="162" t="str">
        <f t="shared" si="112"/>
        <v>075</v>
      </c>
      <c r="G850" s="40">
        <v>32</v>
      </c>
    </row>
    <row r="851" spans="1:7" ht="18.75" customHeight="1">
      <c r="A851" s="268" t="str">
        <f t="shared" si="110"/>
        <v>CS(Sendust)112090</v>
      </c>
      <c r="B851" s="40" t="s">
        <v>94</v>
      </c>
      <c r="C851" s="40" t="s">
        <v>734</v>
      </c>
      <c r="D851" s="40" t="s">
        <v>889</v>
      </c>
      <c r="E851" s="40" t="str">
        <f t="shared" si="111"/>
        <v>112</v>
      </c>
      <c r="F851" s="162" t="str">
        <f t="shared" si="112"/>
        <v>090</v>
      </c>
      <c r="G851" s="40">
        <v>38</v>
      </c>
    </row>
    <row r="852" spans="1:7" ht="18.75" customHeight="1">
      <c r="A852" s="268" t="str">
        <f t="shared" si="110"/>
        <v>CS(Sendust)112125</v>
      </c>
      <c r="B852" s="40" t="s">
        <v>94</v>
      </c>
      <c r="C852" s="40" t="s">
        <v>735</v>
      </c>
      <c r="D852" s="40" t="s">
        <v>889</v>
      </c>
      <c r="E852" s="40" t="str">
        <f t="shared" si="111"/>
        <v>112</v>
      </c>
      <c r="F852" s="162" t="str">
        <f t="shared" si="112"/>
        <v>125</v>
      </c>
      <c r="G852" s="40">
        <v>53</v>
      </c>
    </row>
    <row r="853" spans="1:7" ht="18.75" customHeight="1">
      <c r="A853" s="268" t="str">
        <f t="shared" si="110"/>
        <v>CS(Sendust)127026</v>
      </c>
      <c r="B853" s="40" t="s">
        <v>94</v>
      </c>
      <c r="C853" s="40" t="s">
        <v>736</v>
      </c>
      <c r="D853" s="40" t="s">
        <v>889</v>
      </c>
      <c r="E853" s="40" t="str">
        <f t="shared" si="111"/>
        <v>127</v>
      </c>
      <c r="F853" s="162" t="str">
        <f t="shared" si="112"/>
        <v>026</v>
      </c>
      <c r="G853" s="40">
        <v>12</v>
      </c>
    </row>
    <row r="854" spans="1:7" ht="18.75" customHeight="1">
      <c r="A854" s="268" t="str">
        <f t="shared" si="110"/>
        <v>CS(Sendust)127060</v>
      </c>
      <c r="B854" s="40" t="s">
        <v>94</v>
      </c>
      <c r="C854" s="40" t="s">
        <v>737</v>
      </c>
      <c r="D854" s="40" t="s">
        <v>889</v>
      </c>
      <c r="E854" s="40" t="str">
        <f t="shared" si="111"/>
        <v>127</v>
      </c>
      <c r="F854" s="162" t="str">
        <f t="shared" si="112"/>
        <v>060</v>
      </c>
      <c r="G854" s="40">
        <v>27</v>
      </c>
    </row>
    <row r="855" spans="1:7" ht="18.75" customHeight="1">
      <c r="A855" s="268" t="str">
        <f t="shared" si="110"/>
        <v>CS(Sendust)127075</v>
      </c>
      <c r="B855" s="40" t="s">
        <v>94</v>
      </c>
      <c r="C855" s="40" t="s">
        <v>738</v>
      </c>
      <c r="D855" s="40" t="s">
        <v>889</v>
      </c>
      <c r="E855" s="40" t="str">
        <f t="shared" si="111"/>
        <v>127</v>
      </c>
      <c r="F855" s="162" t="str">
        <f t="shared" si="112"/>
        <v>075</v>
      </c>
      <c r="G855" s="40">
        <v>34</v>
      </c>
    </row>
    <row r="856" spans="1:7" ht="18.75" customHeight="1">
      <c r="A856" s="268" t="str">
        <f t="shared" si="110"/>
        <v>CS(Sendust)127090</v>
      </c>
      <c r="B856" s="40" t="s">
        <v>94</v>
      </c>
      <c r="C856" s="40" t="s">
        <v>739</v>
      </c>
      <c r="D856" s="40" t="s">
        <v>889</v>
      </c>
      <c r="E856" s="40" t="str">
        <f t="shared" si="111"/>
        <v>127</v>
      </c>
      <c r="F856" s="162" t="str">
        <f t="shared" si="112"/>
        <v>090</v>
      </c>
      <c r="G856" s="40">
        <v>40</v>
      </c>
    </row>
    <row r="857" spans="1:7" ht="18.75" customHeight="1">
      <c r="A857" s="268" t="str">
        <f t="shared" si="110"/>
        <v>CS(Sendust)127125</v>
      </c>
      <c r="B857" s="40" t="s">
        <v>94</v>
      </c>
      <c r="C857" s="40" t="s">
        <v>740</v>
      </c>
      <c r="D857" s="40" t="s">
        <v>889</v>
      </c>
      <c r="E857" s="40" t="str">
        <f t="shared" si="111"/>
        <v>127</v>
      </c>
      <c r="F857" s="162" t="str">
        <f t="shared" si="112"/>
        <v>125</v>
      </c>
      <c r="G857" s="40">
        <v>56</v>
      </c>
    </row>
    <row r="858" spans="1:7" ht="18.75" customHeight="1">
      <c r="A858" s="268" t="str">
        <f t="shared" si="110"/>
        <v>CS(Sendust)1320026</v>
      </c>
      <c r="B858" s="40" t="s">
        <v>94</v>
      </c>
      <c r="C858" s="40" t="s">
        <v>741</v>
      </c>
      <c r="D858" s="40" t="s">
        <v>889</v>
      </c>
      <c r="E858" s="40" t="str">
        <f aca="true" t="shared" si="113" ref="E858:E877">MID(C858,3,4)</f>
        <v>1320</v>
      </c>
      <c r="F858" s="162" t="str">
        <f>MID(C858,7,3)</f>
        <v>026</v>
      </c>
      <c r="G858" s="40">
        <v>54</v>
      </c>
    </row>
    <row r="859" spans="1:7" ht="18.75" customHeight="1">
      <c r="A859" s="268" t="str">
        <f t="shared" si="110"/>
        <v>CS(Sendust)1320060</v>
      </c>
      <c r="B859" s="40" t="s">
        <v>94</v>
      </c>
      <c r="C859" s="40" t="s">
        <v>742</v>
      </c>
      <c r="D859" s="40" t="s">
        <v>889</v>
      </c>
      <c r="E859" s="40" t="str">
        <f t="shared" si="113"/>
        <v>1320</v>
      </c>
      <c r="F859" s="162" t="str">
        <f aca="true" t="shared" si="114" ref="F859:F877">MID(C859,7,3)</f>
        <v>060</v>
      </c>
      <c r="G859" s="40">
        <v>124</v>
      </c>
    </row>
    <row r="860" spans="1:7" ht="18.75" customHeight="1">
      <c r="A860" s="268" t="str">
        <f t="shared" si="110"/>
        <v>CS(Sendust)1320125</v>
      </c>
      <c r="B860" s="40" t="s">
        <v>94</v>
      </c>
      <c r="C860" s="40" t="s">
        <v>743</v>
      </c>
      <c r="D860" s="40" t="s">
        <v>889</v>
      </c>
      <c r="E860" s="40" t="str">
        <f t="shared" si="113"/>
        <v>1320</v>
      </c>
      <c r="F860" s="162" t="str">
        <f t="shared" si="114"/>
        <v>125</v>
      </c>
      <c r="G860" s="40">
        <v>259</v>
      </c>
    </row>
    <row r="861" spans="1:7" ht="18.75" customHeight="1">
      <c r="A861" s="268" t="str">
        <f t="shared" si="110"/>
        <v>CS(Sendust)1325026</v>
      </c>
      <c r="B861" s="40" t="s">
        <v>94</v>
      </c>
      <c r="C861" s="40" t="s">
        <v>744</v>
      </c>
      <c r="D861" s="40" t="s">
        <v>889</v>
      </c>
      <c r="E861" s="40" t="str">
        <f t="shared" si="113"/>
        <v>1325</v>
      </c>
      <c r="F861" s="162" t="str">
        <f t="shared" si="114"/>
        <v>026</v>
      </c>
      <c r="G861" s="40">
        <v>68</v>
      </c>
    </row>
    <row r="862" spans="1:7" ht="18.75" customHeight="1">
      <c r="A862" s="268" t="str">
        <f t="shared" si="110"/>
        <v>CS(Sendust)1325060</v>
      </c>
      <c r="B862" s="40" t="s">
        <v>94</v>
      </c>
      <c r="C862" s="40" t="s">
        <v>745</v>
      </c>
      <c r="D862" s="40" t="s">
        <v>889</v>
      </c>
      <c r="E862" s="40" t="str">
        <f t="shared" si="113"/>
        <v>1325</v>
      </c>
      <c r="F862" s="162" t="str">
        <f t="shared" si="114"/>
        <v>060</v>
      </c>
      <c r="G862" s="40">
        <v>156</v>
      </c>
    </row>
    <row r="863" spans="1:7" ht="18.75" customHeight="1">
      <c r="A863" s="268" t="str">
        <f t="shared" si="110"/>
        <v>CS(Sendust)1325125</v>
      </c>
      <c r="B863" s="40" t="s">
        <v>94</v>
      </c>
      <c r="C863" s="40" t="s">
        <v>746</v>
      </c>
      <c r="D863" s="40" t="s">
        <v>889</v>
      </c>
      <c r="E863" s="40" t="str">
        <f t="shared" si="113"/>
        <v>1325</v>
      </c>
      <c r="F863" s="162" t="str">
        <f t="shared" si="114"/>
        <v>125</v>
      </c>
      <c r="G863" s="40">
        <v>325</v>
      </c>
    </row>
    <row r="864" spans="1:7" ht="18.75" customHeight="1">
      <c r="A864" s="268" t="str">
        <f t="shared" si="110"/>
        <v>CS(Sendust)1333026</v>
      </c>
      <c r="B864" s="40" t="s">
        <v>94</v>
      </c>
      <c r="C864" s="40" t="s">
        <v>747</v>
      </c>
      <c r="D864" s="40" t="s">
        <v>889</v>
      </c>
      <c r="E864" s="40" t="str">
        <f t="shared" si="113"/>
        <v>1333</v>
      </c>
      <c r="F864" s="162" t="str">
        <f t="shared" si="114"/>
        <v>026</v>
      </c>
      <c r="G864" s="40">
        <v>88</v>
      </c>
    </row>
    <row r="865" spans="1:7" ht="18.75" customHeight="1">
      <c r="A865" s="268" t="str">
        <f t="shared" si="110"/>
        <v>CS(Sendust)1333060</v>
      </c>
      <c r="B865" s="40" t="s">
        <v>94</v>
      </c>
      <c r="C865" s="40" t="s">
        <v>748</v>
      </c>
      <c r="D865" s="40" t="s">
        <v>889</v>
      </c>
      <c r="E865" s="40" t="str">
        <f t="shared" si="113"/>
        <v>1333</v>
      </c>
      <c r="F865" s="162" t="str">
        <f t="shared" si="114"/>
        <v>060</v>
      </c>
      <c r="G865" s="40">
        <v>202</v>
      </c>
    </row>
    <row r="866" spans="1:7" ht="17.25" customHeight="1">
      <c r="A866" s="268" t="str">
        <f t="shared" si="110"/>
        <v>CS(Sendust)1333125</v>
      </c>
      <c r="B866" s="40" t="s">
        <v>94</v>
      </c>
      <c r="C866" s="40" t="s">
        <v>749</v>
      </c>
      <c r="D866" s="40" t="s">
        <v>889</v>
      </c>
      <c r="E866" s="40" t="str">
        <f t="shared" si="113"/>
        <v>1333</v>
      </c>
      <c r="F866" s="162" t="str">
        <f t="shared" si="114"/>
        <v>125</v>
      </c>
      <c r="G866" s="40">
        <v>422</v>
      </c>
    </row>
    <row r="867" spans="1:7" ht="18.75" customHeight="1">
      <c r="A867" s="268" t="str">
        <f t="shared" si="110"/>
        <v>CS(Sendust)1340026</v>
      </c>
      <c r="B867" s="40" t="s">
        <v>94</v>
      </c>
      <c r="C867" s="40" t="s">
        <v>750</v>
      </c>
      <c r="D867" s="40" t="s">
        <v>889</v>
      </c>
      <c r="E867" s="40" t="str">
        <f t="shared" si="113"/>
        <v>1340</v>
      </c>
      <c r="F867" s="162" t="str">
        <f t="shared" si="114"/>
        <v>026</v>
      </c>
      <c r="G867" s="40">
        <v>108</v>
      </c>
    </row>
    <row r="868" spans="1:7" ht="18.75" customHeight="1">
      <c r="A868" s="268" t="str">
        <f t="shared" si="110"/>
        <v>CS(Sendust)1340060</v>
      </c>
      <c r="B868" s="40" t="s">
        <v>94</v>
      </c>
      <c r="C868" s="40" t="s">
        <v>751</v>
      </c>
      <c r="D868" s="40" t="s">
        <v>889</v>
      </c>
      <c r="E868" s="40" t="str">
        <f t="shared" si="113"/>
        <v>1340</v>
      </c>
      <c r="F868" s="162" t="str">
        <f t="shared" si="114"/>
        <v>060</v>
      </c>
      <c r="G868" s="40">
        <v>248</v>
      </c>
    </row>
    <row r="869" spans="1:7" ht="18.75" customHeight="1">
      <c r="A869" s="268" t="str">
        <f t="shared" si="110"/>
        <v>CS(Sendust)1340125</v>
      </c>
      <c r="B869" s="40" t="s">
        <v>94</v>
      </c>
      <c r="C869" s="40" t="s">
        <v>752</v>
      </c>
      <c r="D869" s="40" t="s">
        <v>889</v>
      </c>
      <c r="E869" s="40" t="str">
        <f t="shared" si="113"/>
        <v>1340</v>
      </c>
      <c r="F869" s="162" t="str">
        <f t="shared" si="114"/>
        <v>125</v>
      </c>
      <c r="G869" s="40">
        <v>518</v>
      </c>
    </row>
    <row r="870" spans="1:7" ht="18.75" customHeight="1">
      <c r="A870" s="268" t="str">
        <f>D870&amp;E870&amp;F870</f>
        <v>CS(Sendust)147026</v>
      </c>
      <c r="B870" s="40" t="s">
        <v>94</v>
      </c>
      <c r="C870" s="40" t="s">
        <v>1458</v>
      </c>
      <c r="D870" s="40" t="s">
        <v>887</v>
      </c>
      <c r="E870" s="40" t="str">
        <f>MID(C870,3,3)</f>
        <v>147</v>
      </c>
      <c r="F870" s="162" t="str">
        <f>MID(C870,6,3)</f>
        <v>026</v>
      </c>
      <c r="G870" s="40">
        <v>14</v>
      </c>
    </row>
    <row r="871" spans="1:7" ht="18.75" customHeight="1">
      <c r="A871" s="268" t="str">
        <f>D871&amp;E871&amp;F871</f>
        <v>CS(Sendust)147060</v>
      </c>
      <c r="B871" s="40" t="s">
        <v>94</v>
      </c>
      <c r="C871" s="40" t="s">
        <v>1459</v>
      </c>
      <c r="D871" s="40" t="s">
        <v>887</v>
      </c>
      <c r="E871" s="40" t="str">
        <f>MID(C871,3,3)</f>
        <v>147</v>
      </c>
      <c r="F871" s="162" t="str">
        <f>MID(C871,6,3)</f>
        <v>060</v>
      </c>
      <c r="G871" s="40">
        <v>32</v>
      </c>
    </row>
    <row r="872" spans="1:7" ht="18.75" customHeight="1">
      <c r="A872" s="268" t="str">
        <f>D872&amp;E872&amp;F872</f>
        <v>CS(Sendust)147075</v>
      </c>
      <c r="B872" s="40" t="s">
        <v>94</v>
      </c>
      <c r="C872" s="40" t="s">
        <v>1460</v>
      </c>
      <c r="D872" s="40" t="s">
        <v>887</v>
      </c>
      <c r="E872" s="40" t="str">
        <f>MID(C872,3,3)</f>
        <v>147</v>
      </c>
      <c r="F872" s="162" t="str">
        <f>MID(C872,6,3)</f>
        <v>075</v>
      </c>
      <c r="G872" s="40">
        <v>40</v>
      </c>
    </row>
    <row r="873" spans="1:7" ht="18.75" customHeight="1">
      <c r="A873" s="268" t="str">
        <f>D873&amp;E873&amp;F873</f>
        <v>CS(Sendust)147090</v>
      </c>
      <c r="B873" s="40" t="s">
        <v>94</v>
      </c>
      <c r="C873" s="40" t="s">
        <v>1461</v>
      </c>
      <c r="D873" s="40" t="s">
        <v>887</v>
      </c>
      <c r="E873" s="40" t="str">
        <f>MID(C873,3,3)</f>
        <v>147</v>
      </c>
      <c r="F873" s="162" t="str">
        <f>MID(C873,6,3)</f>
        <v>090</v>
      </c>
      <c r="G873" s="40">
        <v>48</v>
      </c>
    </row>
    <row r="874" spans="1:7" ht="18.75" customHeight="1">
      <c r="A874" s="268" t="str">
        <f>D874&amp;E874&amp;F874</f>
        <v>CS(Sendust)147125</v>
      </c>
      <c r="B874" s="40" t="s">
        <v>94</v>
      </c>
      <c r="C874" s="40" t="s">
        <v>1462</v>
      </c>
      <c r="D874" s="40" t="s">
        <v>887</v>
      </c>
      <c r="E874" s="40" t="str">
        <f>MID(C874,3,3)</f>
        <v>147</v>
      </c>
      <c r="F874" s="162" t="str">
        <f>MID(C874,6,3)</f>
        <v>125</v>
      </c>
      <c r="G874" s="40">
        <v>67</v>
      </c>
    </row>
    <row r="875" spans="1:7" ht="18.75" customHeight="1">
      <c r="A875" s="268" t="str">
        <f t="shared" si="110"/>
        <v>CS(Sendust)1625026</v>
      </c>
      <c r="B875" s="40" t="s">
        <v>94</v>
      </c>
      <c r="C875" s="40" t="s">
        <v>753</v>
      </c>
      <c r="D875" s="40" t="s">
        <v>889</v>
      </c>
      <c r="E875" s="40" t="str">
        <f t="shared" si="113"/>
        <v>1625</v>
      </c>
      <c r="F875" s="162" t="str">
        <f t="shared" si="114"/>
        <v>026</v>
      </c>
      <c r="G875" s="40">
        <v>80</v>
      </c>
    </row>
    <row r="876" spans="1:7" ht="18.75" customHeight="1">
      <c r="A876" s="268" t="str">
        <f t="shared" si="110"/>
        <v>CS(Sendust)1625060</v>
      </c>
      <c r="B876" s="40" t="s">
        <v>94</v>
      </c>
      <c r="C876" s="40" t="s">
        <v>754</v>
      </c>
      <c r="D876" s="40" t="s">
        <v>889</v>
      </c>
      <c r="E876" s="40" t="str">
        <f t="shared" si="113"/>
        <v>1625</v>
      </c>
      <c r="F876" s="162" t="str">
        <f t="shared" si="114"/>
        <v>060</v>
      </c>
      <c r="G876" s="40">
        <v>184</v>
      </c>
    </row>
    <row r="877" spans="1:7" ht="18.75" customHeight="1">
      <c r="A877" s="268" t="str">
        <f t="shared" si="110"/>
        <v>CS(Sendust)1625125</v>
      </c>
      <c r="B877" s="40" t="s">
        <v>94</v>
      </c>
      <c r="C877" s="40" t="s">
        <v>755</v>
      </c>
      <c r="D877" s="40" t="s">
        <v>889</v>
      </c>
      <c r="E877" s="40" t="str">
        <f t="shared" si="113"/>
        <v>1625</v>
      </c>
      <c r="F877" s="162" t="str">
        <f t="shared" si="114"/>
        <v>125</v>
      </c>
      <c r="G877" s="40">
        <v>384</v>
      </c>
    </row>
    <row r="878" spans="1:7" ht="18.75" customHeight="1">
      <c r="A878" s="268" t="str">
        <f t="shared" si="110"/>
        <v>CS(Sendust)166026</v>
      </c>
      <c r="B878" s="40" t="s">
        <v>94</v>
      </c>
      <c r="C878" s="40" t="s">
        <v>756</v>
      </c>
      <c r="D878" s="40" t="s">
        <v>889</v>
      </c>
      <c r="E878" s="40" t="str">
        <f t="shared" si="111"/>
        <v>166</v>
      </c>
      <c r="F878" s="162" t="str">
        <f>MID(C878,6,3)</f>
        <v>026</v>
      </c>
      <c r="G878" s="40">
        <v>15</v>
      </c>
    </row>
    <row r="879" spans="1:7" ht="18.75" customHeight="1">
      <c r="A879" s="268" t="str">
        <f t="shared" si="110"/>
        <v>CS(Sendust)166060</v>
      </c>
      <c r="B879" s="40" t="s">
        <v>94</v>
      </c>
      <c r="C879" s="40" t="s">
        <v>757</v>
      </c>
      <c r="D879" s="40" t="s">
        <v>889</v>
      </c>
      <c r="E879" s="40" t="str">
        <f t="shared" si="111"/>
        <v>166</v>
      </c>
      <c r="F879" s="162" t="str">
        <f aca="true" t="shared" si="115" ref="F879:F957">MID(C879,6,3)</f>
        <v>060</v>
      </c>
      <c r="G879" s="40">
        <v>35</v>
      </c>
    </row>
    <row r="880" spans="1:7" ht="18.75" customHeight="1">
      <c r="A880" s="268" t="str">
        <f t="shared" si="110"/>
        <v>CS(Sendust)166075</v>
      </c>
      <c r="B880" s="40" t="s">
        <v>94</v>
      </c>
      <c r="C880" s="40" t="s">
        <v>758</v>
      </c>
      <c r="D880" s="40" t="s">
        <v>889</v>
      </c>
      <c r="E880" s="40" t="str">
        <f t="shared" si="111"/>
        <v>166</v>
      </c>
      <c r="F880" s="162" t="str">
        <f t="shared" si="115"/>
        <v>075</v>
      </c>
      <c r="G880" s="40">
        <v>43</v>
      </c>
    </row>
    <row r="881" spans="1:7" ht="18.75" customHeight="1">
      <c r="A881" s="268" t="str">
        <f t="shared" si="110"/>
        <v>CS(Sendust)166090</v>
      </c>
      <c r="B881" s="40" t="s">
        <v>94</v>
      </c>
      <c r="C881" s="40" t="s">
        <v>759</v>
      </c>
      <c r="D881" s="40" t="s">
        <v>889</v>
      </c>
      <c r="E881" s="40" t="str">
        <f t="shared" si="111"/>
        <v>166</v>
      </c>
      <c r="F881" s="162" t="str">
        <f t="shared" si="115"/>
        <v>090</v>
      </c>
      <c r="G881" s="40">
        <v>52</v>
      </c>
    </row>
    <row r="882" spans="1:7" ht="18.75" customHeight="1">
      <c r="A882" s="268" t="str">
        <f t="shared" si="110"/>
        <v>CS(Sendust)166125</v>
      </c>
      <c r="B882" s="40" t="s">
        <v>94</v>
      </c>
      <c r="C882" s="40" t="s">
        <v>760</v>
      </c>
      <c r="D882" s="40" t="s">
        <v>889</v>
      </c>
      <c r="E882" s="40" t="str">
        <f t="shared" si="111"/>
        <v>166</v>
      </c>
      <c r="F882" s="162" t="str">
        <f t="shared" si="115"/>
        <v>125</v>
      </c>
      <c r="G882" s="40">
        <v>72</v>
      </c>
    </row>
    <row r="883" spans="1:7" ht="18.75" customHeight="1">
      <c r="A883" s="268" t="str">
        <f t="shared" si="110"/>
        <v>CS(Sendust)172026</v>
      </c>
      <c r="B883" s="40" t="s">
        <v>94</v>
      </c>
      <c r="C883" s="40" t="s">
        <v>761</v>
      </c>
      <c r="D883" s="40" t="s">
        <v>889</v>
      </c>
      <c r="E883" s="40" t="str">
        <f t="shared" si="111"/>
        <v>172</v>
      </c>
      <c r="F883" s="162" t="str">
        <f t="shared" si="115"/>
        <v>026</v>
      </c>
      <c r="G883" s="40">
        <v>19</v>
      </c>
    </row>
    <row r="884" spans="1:7" ht="18.75" customHeight="1">
      <c r="A884" s="268" t="str">
        <f t="shared" si="110"/>
        <v>CS(Sendust)172060</v>
      </c>
      <c r="B884" s="40" t="s">
        <v>94</v>
      </c>
      <c r="C884" s="40" t="s">
        <v>762</v>
      </c>
      <c r="D884" s="40" t="s">
        <v>889</v>
      </c>
      <c r="E884" s="40" t="str">
        <f t="shared" si="111"/>
        <v>172</v>
      </c>
      <c r="F884" s="162" t="str">
        <f t="shared" si="115"/>
        <v>060</v>
      </c>
      <c r="G884" s="40">
        <v>43</v>
      </c>
    </row>
    <row r="885" spans="1:7" ht="18.75" customHeight="1">
      <c r="A885" s="268" t="str">
        <f t="shared" si="110"/>
        <v>CS(Sendust)172075</v>
      </c>
      <c r="B885" s="40" t="s">
        <v>94</v>
      </c>
      <c r="C885" s="40" t="s">
        <v>763</v>
      </c>
      <c r="D885" s="40" t="s">
        <v>889</v>
      </c>
      <c r="E885" s="40" t="str">
        <f t="shared" si="111"/>
        <v>172</v>
      </c>
      <c r="F885" s="162" t="str">
        <f t="shared" si="115"/>
        <v>075</v>
      </c>
      <c r="G885" s="40">
        <v>53</v>
      </c>
    </row>
    <row r="886" spans="1:7" ht="18.75" customHeight="1">
      <c r="A886" s="268" t="str">
        <f t="shared" si="110"/>
        <v>CS(Sendust)172090</v>
      </c>
      <c r="B886" s="40" t="s">
        <v>94</v>
      </c>
      <c r="C886" s="40" t="s">
        <v>764</v>
      </c>
      <c r="D886" s="40" t="s">
        <v>889</v>
      </c>
      <c r="E886" s="40" t="str">
        <f t="shared" si="111"/>
        <v>172</v>
      </c>
      <c r="F886" s="162" t="str">
        <f t="shared" si="115"/>
        <v>090</v>
      </c>
      <c r="G886" s="40">
        <v>64</v>
      </c>
    </row>
    <row r="887" spans="1:7" ht="18.75" customHeight="1">
      <c r="A887" s="268" t="str">
        <f t="shared" si="110"/>
        <v>CS(Sendust)172125</v>
      </c>
      <c r="B887" s="40" t="s">
        <v>94</v>
      </c>
      <c r="C887" s="40" t="s">
        <v>765</v>
      </c>
      <c r="D887" s="40" t="s">
        <v>889</v>
      </c>
      <c r="E887" s="40" t="str">
        <f t="shared" si="111"/>
        <v>172</v>
      </c>
      <c r="F887" s="162" t="str">
        <f t="shared" si="115"/>
        <v>125</v>
      </c>
      <c r="G887" s="40">
        <v>89</v>
      </c>
    </row>
    <row r="888" spans="1:7" ht="18.75" customHeight="1">
      <c r="A888" s="268" t="str">
        <f t="shared" si="110"/>
        <v>CS(Sendust)203026</v>
      </c>
      <c r="B888" s="40" t="s">
        <v>94</v>
      </c>
      <c r="C888" s="40" t="s">
        <v>766</v>
      </c>
      <c r="D888" s="40" t="s">
        <v>889</v>
      </c>
      <c r="E888" s="40" t="str">
        <f t="shared" si="111"/>
        <v>203</v>
      </c>
      <c r="F888" s="162" t="str">
        <f t="shared" si="115"/>
        <v>026</v>
      </c>
      <c r="G888" s="40">
        <v>14</v>
      </c>
    </row>
    <row r="889" spans="1:7" ht="18.75" customHeight="1">
      <c r="A889" s="268" t="str">
        <f t="shared" si="110"/>
        <v>CS(Sendust)203060</v>
      </c>
      <c r="B889" s="40" t="s">
        <v>94</v>
      </c>
      <c r="C889" s="40" t="s">
        <v>767</v>
      </c>
      <c r="D889" s="40" t="s">
        <v>889</v>
      </c>
      <c r="E889" s="40" t="str">
        <f t="shared" si="111"/>
        <v>203</v>
      </c>
      <c r="F889" s="162" t="str">
        <f t="shared" si="115"/>
        <v>060</v>
      </c>
      <c r="G889" s="40">
        <v>32</v>
      </c>
    </row>
    <row r="890" spans="1:7" ht="18.75" customHeight="1">
      <c r="A890" s="268" t="str">
        <f t="shared" si="110"/>
        <v>CS(Sendust)203075</v>
      </c>
      <c r="B890" s="40" t="s">
        <v>94</v>
      </c>
      <c r="C890" s="40" t="s">
        <v>768</v>
      </c>
      <c r="D890" s="40" t="s">
        <v>889</v>
      </c>
      <c r="E890" s="40" t="str">
        <f t="shared" si="111"/>
        <v>203</v>
      </c>
      <c r="F890" s="162" t="str">
        <f t="shared" si="115"/>
        <v>075</v>
      </c>
      <c r="G890" s="40">
        <v>41</v>
      </c>
    </row>
    <row r="891" spans="1:7" ht="18.75" customHeight="1">
      <c r="A891" s="268" t="str">
        <f t="shared" si="110"/>
        <v>CS(Sendust)203090</v>
      </c>
      <c r="B891" s="40" t="s">
        <v>94</v>
      </c>
      <c r="C891" s="40" t="s">
        <v>769</v>
      </c>
      <c r="D891" s="40" t="s">
        <v>889</v>
      </c>
      <c r="E891" s="40" t="str">
        <f t="shared" si="111"/>
        <v>203</v>
      </c>
      <c r="F891" s="162" t="str">
        <f t="shared" si="115"/>
        <v>090</v>
      </c>
      <c r="G891" s="40">
        <v>49</v>
      </c>
    </row>
    <row r="892" spans="1:7" ht="18.75" customHeight="1">
      <c r="A892" s="268" t="str">
        <f t="shared" si="110"/>
        <v>CS(Sendust)203125</v>
      </c>
      <c r="B892" s="40" t="s">
        <v>94</v>
      </c>
      <c r="C892" s="40" t="s">
        <v>770</v>
      </c>
      <c r="D892" s="40" t="s">
        <v>889</v>
      </c>
      <c r="E892" s="40" t="str">
        <f t="shared" si="111"/>
        <v>203</v>
      </c>
      <c r="F892" s="162" t="str">
        <f t="shared" si="115"/>
        <v>125</v>
      </c>
      <c r="G892" s="40">
        <v>68</v>
      </c>
    </row>
    <row r="893" spans="1:7" ht="18.75" customHeight="1">
      <c r="A893" s="268" t="str">
        <f t="shared" si="110"/>
        <v>CS(Sendust)229026</v>
      </c>
      <c r="B893" s="40" t="s">
        <v>94</v>
      </c>
      <c r="C893" s="40" t="s">
        <v>771</v>
      </c>
      <c r="D893" s="40" t="s">
        <v>889</v>
      </c>
      <c r="E893" s="40" t="str">
        <f t="shared" si="111"/>
        <v>229</v>
      </c>
      <c r="F893" s="162" t="str">
        <f t="shared" si="115"/>
        <v>026</v>
      </c>
      <c r="G893" s="40">
        <v>19</v>
      </c>
    </row>
    <row r="894" spans="1:7" ht="18.75" customHeight="1">
      <c r="A894" s="268" t="str">
        <f t="shared" si="110"/>
        <v>CS(Sendust)229060</v>
      </c>
      <c r="B894" s="40" t="s">
        <v>94</v>
      </c>
      <c r="C894" s="40" t="s">
        <v>772</v>
      </c>
      <c r="D894" s="40" t="s">
        <v>889</v>
      </c>
      <c r="E894" s="40" t="str">
        <f t="shared" si="111"/>
        <v>229</v>
      </c>
      <c r="F894" s="162" t="str">
        <f t="shared" si="115"/>
        <v>060</v>
      </c>
      <c r="G894" s="40">
        <v>43</v>
      </c>
    </row>
    <row r="895" spans="1:7" ht="18.75" customHeight="1">
      <c r="A895" s="268" t="str">
        <f t="shared" si="110"/>
        <v>CS(Sendust)229075</v>
      </c>
      <c r="B895" s="40" t="s">
        <v>94</v>
      </c>
      <c r="C895" s="40" t="s">
        <v>773</v>
      </c>
      <c r="D895" s="40" t="s">
        <v>889</v>
      </c>
      <c r="E895" s="40" t="str">
        <f t="shared" si="111"/>
        <v>229</v>
      </c>
      <c r="F895" s="162" t="str">
        <f t="shared" si="115"/>
        <v>075</v>
      </c>
      <c r="G895" s="40">
        <v>54</v>
      </c>
    </row>
    <row r="896" spans="1:7" ht="18.75" customHeight="1">
      <c r="A896" s="268" t="str">
        <f t="shared" si="110"/>
        <v>CS(Sendust)229090</v>
      </c>
      <c r="B896" s="40" t="s">
        <v>94</v>
      </c>
      <c r="C896" s="40" t="s">
        <v>774</v>
      </c>
      <c r="D896" s="40" t="s">
        <v>889</v>
      </c>
      <c r="E896" s="40" t="str">
        <f t="shared" si="111"/>
        <v>229</v>
      </c>
      <c r="F896" s="162" t="str">
        <f t="shared" si="115"/>
        <v>090</v>
      </c>
      <c r="G896" s="40">
        <v>65</v>
      </c>
    </row>
    <row r="897" spans="1:7" ht="18.75" customHeight="1">
      <c r="A897" s="268" t="str">
        <f t="shared" si="110"/>
        <v>CS(Sendust)229125</v>
      </c>
      <c r="B897" s="40" t="s">
        <v>94</v>
      </c>
      <c r="C897" s="40" t="s">
        <v>775</v>
      </c>
      <c r="D897" s="40" t="s">
        <v>889</v>
      </c>
      <c r="E897" s="40" t="str">
        <f t="shared" si="111"/>
        <v>229</v>
      </c>
      <c r="F897" s="162" t="str">
        <f t="shared" si="115"/>
        <v>125</v>
      </c>
      <c r="G897" s="40">
        <v>90</v>
      </c>
    </row>
    <row r="898" spans="1:7" ht="18.75" customHeight="1">
      <c r="A898" s="268" t="str">
        <f t="shared" si="110"/>
        <v>CS(Sendust)234026</v>
      </c>
      <c r="B898" s="40" t="s">
        <v>94</v>
      </c>
      <c r="C898" s="40" t="s">
        <v>776</v>
      </c>
      <c r="D898" s="40" t="s">
        <v>889</v>
      </c>
      <c r="E898" s="40" t="str">
        <f t="shared" si="111"/>
        <v>234</v>
      </c>
      <c r="F898" s="162" t="str">
        <f t="shared" si="115"/>
        <v>026</v>
      </c>
      <c r="G898" s="40">
        <v>22</v>
      </c>
    </row>
    <row r="899" spans="1:7" ht="18.75" customHeight="1">
      <c r="A899" s="268" t="str">
        <f t="shared" si="110"/>
        <v>CS(Sendust)234060</v>
      </c>
      <c r="B899" s="40" t="s">
        <v>94</v>
      </c>
      <c r="C899" s="40" t="s">
        <v>777</v>
      </c>
      <c r="D899" s="40" t="s">
        <v>889</v>
      </c>
      <c r="E899" s="40" t="str">
        <f t="shared" si="111"/>
        <v>234</v>
      </c>
      <c r="F899" s="162" t="str">
        <f t="shared" si="115"/>
        <v>060</v>
      </c>
      <c r="G899" s="40">
        <v>51</v>
      </c>
    </row>
    <row r="900" spans="1:7" ht="18.75" customHeight="1">
      <c r="A900" s="268" t="str">
        <f t="shared" si="110"/>
        <v>CS(Sendust)234E14060</v>
      </c>
      <c r="B900" s="40" t="s">
        <v>94</v>
      </c>
      <c r="C900" s="40" t="s">
        <v>895</v>
      </c>
      <c r="D900" s="40" t="s">
        <v>887</v>
      </c>
      <c r="E900" s="40" t="str">
        <f>MID(C900,3,3)&amp;MID(C900,9,10)</f>
        <v>234E14</v>
      </c>
      <c r="F900" s="162" t="str">
        <f t="shared" si="115"/>
        <v>060</v>
      </c>
      <c r="G900" s="40">
        <v>80</v>
      </c>
    </row>
    <row r="901" spans="1:7" ht="18.75" customHeight="1">
      <c r="A901" s="268" t="str">
        <f t="shared" si="110"/>
        <v>CS(Sendust)234075</v>
      </c>
      <c r="B901" s="40" t="s">
        <v>94</v>
      </c>
      <c r="C901" s="40" t="s">
        <v>778</v>
      </c>
      <c r="D901" s="40" t="s">
        <v>889</v>
      </c>
      <c r="E901" s="40" t="str">
        <f t="shared" si="111"/>
        <v>234</v>
      </c>
      <c r="F901" s="162" t="str">
        <f t="shared" si="115"/>
        <v>075</v>
      </c>
      <c r="G901" s="40">
        <v>63</v>
      </c>
    </row>
    <row r="902" spans="1:7" ht="18.75" customHeight="1">
      <c r="A902" s="268" t="str">
        <f t="shared" si="110"/>
        <v>CS(Sendust)234090</v>
      </c>
      <c r="B902" s="40" t="s">
        <v>94</v>
      </c>
      <c r="C902" s="40" t="s">
        <v>779</v>
      </c>
      <c r="D902" s="40" t="s">
        <v>889</v>
      </c>
      <c r="E902" s="40" t="str">
        <f t="shared" si="111"/>
        <v>234</v>
      </c>
      <c r="F902" s="162" t="str">
        <f t="shared" si="115"/>
        <v>090</v>
      </c>
      <c r="G902" s="40">
        <v>76</v>
      </c>
    </row>
    <row r="903" spans="1:7" ht="18.75" customHeight="1">
      <c r="A903" s="268" t="str">
        <f t="shared" si="110"/>
        <v>CS(Sendust)234125</v>
      </c>
      <c r="B903" s="40" t="s">
        <v>94</v>
      </c>
      <c r="C903" s="40" t="s">
        <v>780</v>
      </c>
      <c r="D903" s="40" t="s">
        <v>889</v>
      </c>
      <c r="E903" s="40" t="str">
        <f t="shared" si="111"/>
        <v>234</v>
      </c>
      <c r="F903" s="162" t="str">
        <f t="shared" si="115"/>
        <v>125</v>
      </c>
      <c r="G903" s="40">
        <v>105</v>
      </c>
    </row>
    <row r="904" spans="1:7" ht="18.75" customHeight="1">
      <c r="A904" s="268" t="str">
        <f t="shared" si="110"/>
        <v>CS(Sendust)234E14125</v>
      </c>
      <c r="B904" s="40" t="s">
        <v>94</v>
      </c>
      <c r="C904" s="40" t="s">
        <v>897</v>
      </c>
      <c r="D904" s="40" t="s">
        <v>887</v>
      </c>
      <c r="E904" s="40" t="str">
        <f>MID(C904,3,3)&amp;MID(C904,9,10)</f>
        <v>234E14</v>
      </c>
      <c r="F904" s="162" t="str">
        <f t="shared" si="115"/>
        <v>125</v>
      </c>
      <c r="G904" s="40">
        <v>165</v>
      </c>
    </row>
    <row r="905" spans="1:7" ht="18.75" customHeight="1">
      <c r="A905" s="268" t="str">
        <f>D905&amp;E905&amp;F905</f>
        <v>CS(Sendust)252026</v>
      </c>
      <c r="B905" s="40" t="s">
        <v>94</v>
      </c>
      <c r="C905" s="40" t="s">
        <v>1463</v>
      </c>
      <c r="D905" s="40" t="s">
        <v>887</v>
      </c>
      <c r="E905" s="40" t="str">
        <f>MID(C905,3,3)</f>
        <v>252</v>
      </c>
      <c r="F905" s="162" t="str">
        <f>MID(C905,6,3)</f>
        <v>026</v>
      </c>
      <c r="G905" s="40">
        <v>27</v>
      </c>
    </row>
    <row r="906" spans="1:7" ht="18.75" customHeight="1">
      <c r="A906" s="268" t="str">
        <f>D906&amp;E906&amp;F906</f>
        <v>CS(Sendust)252060</v>
      </c>
      <c r="B906" s="40" t="s">
        <v>94</v>
      </c>
      <c r="C906" s="40" t="s">
        <v>1464</v>
      </c>
      <c r="D906" s="40" t="s">
        <v>887</v>
      </c>
      <c r="E906" s="40" t="str">
        <f>MID(C906,3,3)</f>
        <v>252</v>
      </c>
      <c r="F906" s="162" t="str">
        <f>MID(C906,6,3)</f>
        <v>060</v>
      </c>
      <c r="G906" s="40">
        <v>62</v>
      </c>
    </row>
    <row r="907" spans="1:7" ht="18.75" customHeight="1">
      <c r="A907" s="268" t="str">
        <f>D907&amp;E907&amp;F907</f>
        <v>CS(Sendust)252075</v>
      </c>
      <c r="B907" s="40" t="s">
        <v>94</v>
      </c>
      <c r="C907" s="40" t="s">
        <v>1465</v>
      </c>
      <c r="D907" s="40" t="s">
        <v>887</v>
      </c>
      <c r="E907" s="40" t="str">
        <f>MID(C907,3,3)</f>
        <v>252</v>
      </c>
      <c r="F907" s="162" t="str">
        <f>MID(C907,6,3)</f>
        <v>075</v>
      </c>
      <c r="G907" s="40">
        <v>78</v>
      </c>
    </row>
    <row r="908" spans="1:7" ht="18.75" customHeight="1">
      <c r="A908" s="268" t="str">
        <f>D908&amp;E908&amp;F908</f>
        <v>CS(Sendust)252090</v>
      </c>
      <c r="B908" s="40" t="s">
        <v>94</v>
      </c>
      <c r="C908" s="40" t="s">
        <v>1466</v>
      </c>
      <c r="D908" s="40" t="s">
        <v>887</v>
      </c>
      <c r="E908" s="40" t="str">
        <f>MID(C908,3,3)</f>
        <v>252</v>
      </c>
      <c r="F908" s="162" t="str">
        <f>MID(C908,6,3)</f>
        <v>090</v>
      </c>
      <c r="G908" s="40">
        <v>93</v>
      </c>
    </row>
    <row r="909" spans="1:7" ht="18.75" customHeight="1">
      <c r="A909" s="268" t="str">
        <f>D909&amp;E909&amp;F909</f>
        <v>CS(Sendust)252125</v>
      </c>
      <c r="B909" s="40" t="s">
        <v>94</v>
      </c>
      <c r="C909" s="40" t="s">
        <v>1467</v>
      </c>
      <c r="D909" s="40" t="s">
        <v>887</v>
      </c>
      <c r="E909" s="40" t="str">
        <f>MID(C909,3,3)</f>
        <v>252</v>
      </c>
      <c r="F909" s="162" t="str">
        <f>MID(C909,6,3)</f>
        <v>125</v>
      </c>
      <c r="G909" s="40">
        <v>130</v>
      </c>
    </row>
    <row r="910" spans="1:7" ht="18.75" customHeight="1">
      <c r="A910" s="268" t="str">
        <f t="shared" si="110"/>
        <v>CS(Sendust)270026</v>
      </c>
      <c r="B910" s="40" t="s">
        <v>94</v>
      </c>
      <c r="C910" s="40" t="s">
        <v>781</v>
      </c>
      <c r="D910" s="40" t="s">
        <v>889</v>
      </c>
      <c r="E910" s="40" t="str">
        <f t="shared" si="111"/>
        <v>270</v>
      </c>
      <c r="F910" s="162" t="str">
        <f t="shared" si="115"/>
        <v>026</v>
      </c>
      <c r="G910" s="40">
        <v>32</v>
      </c>
    </row>
    <row r="911" spans="1:7" ht="18.75" customHeight="1">
      <c r="A911" s="268" t="str">
        <f t="shared" si="110"/>
        <v>CS(Sendust)270060</v>
      </c>
      <c r="B911" s="40" t="s">
        <v>94</v>
      </c>
      <c r="C911" s="40" t="s">
        <v>782</v>
      </c>
      <c r="D911" s="40" t="s">
        <v>889</v>
      </c>
      <c r="E911" s="40" t="str">
        <f t="shared" si="111"/>
        <v>270</v>
      </c>
      <c r="F911" s="162" t="str">
        <f t="shared" si="115"/>
        <v>060</v>
      </c>
      <c r="G911" s="40">
        <v>75</v>
      </c>
    </row>
    <row r="912" spans="1:7" ht="18.75" customHeight="1">
      <c r="A912" s="268" t="str">
        <f t="shared" si="110"/>
        <v>CS(Sendust)270E14060</v>
      </c>
      <c r="B912" s="40" t="s">
        <v>94</v>
      </c>
      <c r="C912" s="40" t="s">
        <v>783</v>
      </c>
      <c r="D912" s="40" t="s">
        <v>889</v>
      </c>
      <c r="E912" s="40" t="str">
        <f>MID(C912,3,3)&amp;MID(C912,9,10)</f>
        <v>270E14</v>
      </c>
      <c r="F912" s="162" t="str">
        <f t="shared" si="115"/>
        <v>060</v>
      </c>
      <c r="G912" s="40">
        <v>94</v>
      </c>
    </row>
    <row r="913" spans="1:7" ht="18.75" customHeight="1">
      <c r="A913" s="268" t="str">
        <f t="shared" si="110"/>
        <v>CS(Sendust)270E18060</v>
      </c>
      <c r="B913" s="40" t="s">
        <v>94</v>
      </c>
      <c r="C913" s="40" t="s">
        <v>784</v>
      </c>
      <c r="D913" s="40" t="s">
        <v>889</v>
      </c>
      <c r="E913" s="40" t="str">
        <f>MID(C913,3,3)&amp;MID(C913,9,10)</f>
        <v>270E18</v>
      </c>
      <c r="F913" s="162" t="str">
        <f t="shared" si="115"/>
        <v>060</v>
      </c>
      <c r="G913" s="40">
        <v>120</v>
      </c>
    </row>
    <row r="914" spans="1:7" ht="18.75" customHeight="1">
      <c r="A914" s="268" t="str">
        <f t="shared" si="110"/>
        <v>CS(Sendust)270075</v>
      </c>
      <c r="B914" s="40" t="s">
        <v>94</v>
      </c>
      <c r="C914" s="40" t="s">
        <v>785</v>
      </c>
      <c r="D914" s="40" t="s">
        <v>889</v>
      </c>
      <c r="E914" s="40" t="str">
        <f t="shared" si="111"/>
        <v>270</v>
      </c>
      <c r="F914" s="162" t="str">
        <f t="shared" si="115"/>
        <v>075</v>
      </c>
      <c r="G914" s="40">
        <v>94</v>
      </c>
    </row>
    <row r="915" spans="1:7" ht="18.75" customHeight="1">
      <c r="A915" s="268" t="str">
        <f t="shared" si="110"/>
        <v>CS(Sendust)270E14075</v>
      </c>
      <c r="B915" s="40" t="s">
        <v>94</v>
      </c>
      <c r="C915" s="40" t="s">
        <v>786</v>
      </c>
      <c r="D915" s="40" t="s">
        <v>889</v>
      </c>
      <c r="E915" s="40" t="str">
        <f>MID(C915,3,3)&amp;MID(C915,9,10)</f>
        <v>270E14</v>
      </c>
      <c r="F915" s="162" t="str">
        <f t="shared" si="115"/>
        <v>075</v>
      </c>
      <c r="G915" s="40">
        <v>117</v>
      </c>
    </row>
    <row r="916" spans="1:7" ht="18.75" customHeight="1">
      <c r="A916" s="268" t="str">
        <f t="shared" si="110"/>
        <v>CS(Sendust)270E18075</v>
      </c>
      <c r="B916" s="40" t="s">
        <v>94</v>
      </c>
      <c r="C916" s="40" t="s">
        <v>787</v>
      </c>
      <c r="D916" s="40" t="s">
        <v>889</v>
      </c>
      <c r="E916" s="40" t="str">
        <f>MID(C916,3,3)&amp;MID(C916,9,10)</f>
        <v>270E18</v>
      </c>
      <c r="F916" s="162" t="str">
        <f t="shared" si="115"/>
        <v>075</v>
      </c>
      <c r="G916" s="40">
        <v>151</v>
      </c>
    </row>
    <row r="917" spans="1:7" ht="18.75" customHeight="1">
      <c r="A917" s="268" t="str">
        <f t="shared" si="110"/>
        <v>CS(Sendust)270090</v>
      </c>
      <c r="B917" s="40" t="s">
        <v>94</v>
      </c>
      <c r="C917" s="40" t="s">
        <v>788</v>
      </c>
      <c r="D917" s="40" t="s">
        <v>889</v>
      </c>
      <c r="E917" s="40" t="str">
        <f t="shared" si="111"/>
        <v>270</v>
      </c>
      <c r="F917" s="162" t="str">
        <f t="shared" si="115"/>
        <v>090</v>
      </c>
      <c r="G917" s="40">
        <v>113</v>
      </c>
    </row>
    <row r="918" spans="1:7" ht="18.75" customHeight="1">
      <c r="A918" s="268" t="str">
        <f t="shared" si="110"/>
        <v>CS(Sendust)270E14090</v>
      </c>
      <c r="B918" s="40" t="s">
        <v>94</v>
      </c>
      <c r="C918" s="40" t="s">
        <v>789</v>
      </c>
      <c r="D918" s="40" t="s">
        <v>889</v>
      </c>
      <c r="E918" s="40" t="str">
        <f>MID(C918,3,3)&amp;MID(C918,9,10)</f>
        <v>270E14</v>
      </c>
      <c r="F918" s="162" t="str">
        <f t="shared" si="115"/>
        <v>090</v>
      </c>
      <c r="G918" s="40">
        <v>141</v>
      </c>
    </row>
    <row r="919" spans="1:7" ht="18.75" customHeight="1">
      <c r="A919" s="268" t="str">
        <f t="shared" si="110"/>
        <v>CS(Sendust)270E18090</v>
      </c>
      <c r="B919" s="40" t="s">
        <v>94</v>
      </c>
      <c r="C919" s="40" t="s">
        <v>790</v>
      </c>
      <c r="D919" s="40" t="s">
        <v>889</v>
      </c>
      <c r="E919" s="40" t="str">
        <f>MID(C919,3,3)&amp;MID(C919,9,10)</f>
        <v>270E18</v>
      </c>
      <c r="F919" s="162" t="str">
        <f t="shared" si="115"/>
        <v>090</v>
      </c>
      <c r="G919" s="40">
        <v>182</v>
      </c>
    </row>
    <row r="920" spans="1:7" ht="18.75" customHeight="1">
      <c r="A920" s="268" t="str">
        <f t="shared" si="110"/>
        <v>CS(Sendust)270125</v>
      </c>
      <c r="B920" s="40" t="s">
        <v>94</v>
      </c>
      <c r="C920" s="40" t="s">
        <v>791</v>
      </c>
      <c r="D920" s="40" t="s">
        <v>889</v>
      </c>
      <c r="E920" s="40" t="str">
        <f t="shared" si="111"/>
        <v>270</v>
      </c>
      <c r="F920" s="162" t="str">
        <f t="shared" si="115"/>
        <v>125</v>
      </c>
      <c r="G920" s="40">
        <v>157</v>
      </c>
    </row>
    <row r="921" spans="1:7" ht="18.75" customHeight="1">
      <c r="A921" s="268" t="str">
        <f t="shared" si="110"/>
        <v>CS(Sendust)270E14125</v>
      </c>
      <c r="B921" s="40" t="s">
        <v>94</v>
      </c>
      <c r="C921" s="40" t="s">
        <v>792</v>
      </c>
      <c r="D921" s="40" t="s">
        <v>889</v>
      </c>
      <c r="E921" s="40" t="str">
        <f>MID(C921,3,3)&amp;MID(C921,9,10)</f>
        <v>270E14</v>
      </c>
      <c r="F921" s="162" t="str">
        <f t="shared" si="115"/>
        <v>125</v>
      </c>
      <c r="G921" s="40">
        <v>197</v>
      </c>
    </row>
    <row r="922" spans="1:7" ht="18.75" customHeight="1">
      <c r="A922" s="268" t="str">
        <f aca="true" t="shared" si="116" ref="A922:A1025">D922&amp;E922&amp;F922</f>
        <v>CS(Sendust)270E18125</v>
      </c>
      <c r="B922" s="40" t="s">
        <v>94</v>
      </c>
      <c r="C922" s="40" t="s">
        <v>793</v>
      </c>
      <c r="D922" s="40" t="s">
        <v>889</v>
      </c>
      <c r="E922" s="40" t="str">
        <f>MID(C922,3,3)&amp;MID(C922,9,10)</f>
        <v>270E18</v>
      </c>
      <c r="F922" s="162" t="str">
        <f t="shared" si="115"/>
        <v>125</v>
      </c>
      <c r="G922" s="40">
        <v>253</v>
      </c>
    </row>
    <row r="923" spans="1:7" ht="18.75" customHeight="1">
      <c r="A923" s="268" t="str">
        <f t="shared" si="116"/>
        <v>CS(Sendust)300026</v>
      </c>
      <c r="B923" s="40" t="s">
        <v>94</v>
      </c>
      <c r="C923" s="40" t="s">
        <v>1468</v>
      </c>
      <c r="D923" s="40" t="s">
        <v>887</v>
      </c>
      <c r="E923" s="40" t="str">
        <f>MID(C923,3,3)</f>
        <v>300</v>
      </c>
      <c r="F923" s="162" t="str">
        <f t="shared" si="115"/>
        <v>026</v>
      </c>
      <c r="G923" s="40">
        <v>29</v>
      </c>
    </row>
    <row r="924" spans="1:7" ht="18.75" customHeight="1">
      <c r="A924" s="268" t="str">
        <f t="shared" si="116"/>
        <v>CS(Sendust)300060</v>
      </c>
      <c r="B924" s="40" t="s">
        <v>94</v>
      </c>
      <c r="C924" s="40" t="s">
        <v>1469</v>
      </c>
      <c r="D924" s="40" t="s">
        <v>887</v>
      </c>
      <c r="E924" s="40" t="str">
        <f>MID(C924,3,3)</f>
        <v>300</v>
      </c>
      <c r="F924" s="162" t="str">
        <f t="shared" si="115"/>
        <v>060</v>
      </c>
      <c r="G924" s="40">
        <v>68</v>
      </c>
    </row>
    <row r="925" spans="1:7" ht="18.75" customHeight="1">
      <c r="A925" s="268" t="str">
        <f t="shared" si="116"/>
        <v>CS(Sendust)300075</v>
      </c>
      <c r="B925" s="40" t="s">
        <v>94</v>
      </c>
      <c r="C925" s="40" t="s">
        <v>1470</v>
      </c>
      <c r="D925" s="40" t="s">
        <v>887</v>
      </c>
      <c r="E925" s="40" t="str">
        <f>MID(C925,3,3)</f>
        <v>300</v>
      </c>
      <c r="F925" s="162" t="str">
        <f t="shared" si="115"/>
        <v>075</v>
      </c>
      <c r="G925" s="40">
        <v>85</v>
      </c>
    </row>
    <row r="926" spans="1:7" ht="18.75" customHeight="1">
      <c r="A926" s="268" t="str">
        <f t="shared" si="116"/>
        <v>CS(Sendust)300090</v>
      </c>
      <c r="B926" s="40" t="s">
        <v>94</v>
      </c>
      <c r="C926" s="40" t="s">
        <v>1471</v>
      </c>
      <c r="D926" s="40" t="s">
        <v>887</v>
      </c>
      <c r="E926" s="40" t="str">
        <f>MID(C926,3,3)</f>
        <v>300</v>
      </c>
      <c r="F926" s="162" t="str">
        <f t="shared" si="115"/>
        <v>090</v>
      </c>
      <c r="G926" s="40">
        <v>102</v>
      </c>
    </row>
    <row r="927" spans="1:7" ht="18.75" customHeight="1">
      <c r="A927" s="268" t="str">
        <f t="shared" si="116"/>
        <v>CS(Sendust)300125</v>
      </c>
      <c r="B927" s="40" t="s">
        <v>94</v>
      </c>
      <c r="C927" s="40" t="s">
        <v>1472</v>
      </c>
      <c r="D927" s="40" t="s">
        <v>887</v>
      </c>
      <c r="E927" s="40" t="str">
        <f>MID(C927,3,3)</f>
        <v>300</v>
      </c>
      <c r="F927" s="162" t="str">
        <f t="shared" si="115"/>
        <v>125</v>
      </c>
      <c r="G927" s="40">
        <v>141</v>
      </c>
    </row>
    <row r="928" spans="1:7" ht="18.75" customHeight="1">
      <c r="A928" s="268" t="str">
        <f t="shared" si="116"/>
        <v>CS(Sendust)330026</v>
      </c>
      <c r="B928" s="40" t="s">
        <v>94</v>
      </c>
      <c r="C928" s="40" t="s">
        <v>794</v>
      </c>
      <c r="D928" s="40" t="s">
        <v>889</v>
      </c>
      <c r="E928" s="40" t="str">
        <f aca="true" t="shared" si="117" ref="E928:E1025">MID(C928,3,3)</f>
        <v>330</v>
      </c>
      <c r="F928" s="162" t="str">
        <f t="shared" si="115"/>
        <v>026</v>
      </c>
      <c r="G928" s="40">
        <v>28</v>
      </c>
    </row>
    <row r="929" spans="1:7" ht="18.75" customHeight="1">
      <c r="A929" s="268" t="str">
        <f t="shared" si="116"/>
        <v>CS(Sendust)330060</v>
      </c>
      <c r="B929" s="40" t="s">
        <v>94</v>
      </c>
      <c r="C929" s="40" t="s">
        <v>795</v>
      </c>
      <c r="D929" s="40" t="s">
        <v>889</v>
      </c>
      <c r="E929" s="40" t="str">
        <f t="shared" si="117"/>
        <v>330</v>
      </c>
      <c r="F929" s="162" t="str">
        <f t="shared" si="115"/>
        <v>060</v>
      </c>
      <c r="G929" s="40">
        <v>61</v>
      </c>
    </row>
    <row r="930" spans="1:7" ht="18.75" customHeight="1">
      <c r="A930" s="268" t="str">
        <f t="shared" si="116"/>
        <v>CS(Sendust)330E14060</v>
      </c>
      <c r="B930" s="40" t="s">
        <v>94</v>
      </c>
      <c r="C930" s="40" t="s">
        <v>796</v>
      </c>
      <c r="D930" s="40" t="s">
        <v>889</v>
      </c>
      <c r="E930" s="40" t="str">
        <f>MID(C930,3,3)&amp;MID(C930,9,10)</f>
        <v>330E14</v>
      </c>
      <c r="F930" s="162" t="str">
        <f t="shared" si="115"/>
        <v>060</v>
      </c>
      <c r="G930" s="40">
        <v>80</v>
      </c>
    </row>
    <row r="931" spans="1:7" ht="18.75" customHeight="1">
      <c r="A931" s="268" t="str">
        <f t="shared" si="116"/>
        <v>CS(Sendust)330E18060</v>
      </c>
      <c r="B931" s="40" t="s">
        <v>94</v>
      </c>
      <c r="C931" s="40" t="s">
        <v>797</v>
      </c>
      <c r="D931" s="40" t="s">
        <v>889</v>
      </c>
      <c r="E931" s="40" t="str">
        <f>MID(C931,3,3)&amp;MID(C931,9,10)</f>
        <v>330E18</v>
      </c>
      <c r="F931" s="162" t="str">
        <f t="shared" si="115"/>
        <v>060</v>
      </c>
      <c r="G931" s="40">
        <v>103</v>
      </c>
    </row>
    <row r="932" spans="1:7" ht="18.75" customHeight="1">
      <c r="A932" s="268" t="str">
        <f t="shared" si="116"/>
        <v>CS(Sendust)330075</v>
      </c>
      <c r="B932" s="40" t="s">
        <v>94</v>
      </c>
      <c r="C932" s="40" t="s">
        <v>798</v>
      </c>
      <c r="D932" s="40" t="s">
        <v>889</v>
      </c>
      <c r="E932" s="40" t="str">
        <f t="shared" si="117"/>
        <v>330</v>
      </c>
      <c r="F932" s="162" t="str">
        <f t="shared" si="115"/>
        <v>075</v>
      </c>
      <c r="G932" s="40">
        <v>76</v>
      </c>
    </row>
    <row r="933" spans="1:10" ht="18.75" customHeight="1">
      <c r="A933" s="268" t="str">
        <f t="shared" si="116"/>
        <v>CS(Sendust)330E14075</v>
      </c>
      <c r="B933" s="40" t="s">
        <v>94</v>
      </c>
      <c r="C933" s="40" t="s">
        <v>799</v>
      </c>
      <c r="D933" s="40" t="s">
        <v>889</v>
      </c>
      <c r="E933" s="40" t="str">
        <f>MID(C933,3,3)&amp;MID(C933,9,10)</f>
        <v>330E14</v>
      </c>
      <c r="F933" s="162" t="str">
        <f t="shared" si="115"/>
        <v>075</v>
      </c>
      <c r="G933" s="40">
        <v>100</v>
      </c>
      <c r="J933" s="40">
        <f>MID(H931,3,3)&amp;MID(H931,9,10)</f>
      </c>
    </row>
    <row r="934" spans="1:7" ht="18.75" customHeight="1">
      <c r="A934" s="268" t="str">
        <f t="shared" si="116"/>
        <v>CS(Sendust)330090</v>
      </c>
      <c r="B934" s="40" t="s">
        <v>94</v>
      </c>
      <c r="C934" s="40" t="s">
        <v>800</v>
      </c>
      <c r="D934" s="40" t="s">
        <v>889</v>
      </c>
      <c r="E934" s="40" t="str">
        <f t="shared" si="117"/>
        <v>330</v>
      </c>
      <c r="F934" s="162" t="str">
        <f t="shared" si="115"/>
        <v>090</v>
      </c>
      <c r="G934" s="40">
        <v>91</v>
      </c>
    </row>
    <row r="935" spans="1:7" ht="18.75" customHeight="1">
      <c r="A935" s="268" t="str">
        <f t="shared" si="116"/>
        <v>CS(Sendust)330125</v>
      </c>
      <c r="B935" s="40" t="s">
        <v>94</v>
      </c>
      <c r="C935" s="40" t="s">
        <v>801</v>
      </c>
      <c r="D935" s="40" t="s">
        <v>889</v>
      </c>
      <c r="E935" s="40" t="str">
        <f t="shared" si="117"/>
        <v>330</v>
      </c>
      <c r="F935" s="162" t="str">
        <f t="shared" si="115"/>
        <v>125</v>
      </c>
      <c r="G935" s="40">
        <v>127</v>
      </c>
    </row>
    <row r="936" spans="1:7" ht="18.75" customHeight="1">
      <c r="A936" s="268" t="str">
        <f t="shared" si="116"/>
        <v>CS(Sendust)330E14125</v>
      </c>
      <c r="B936" s="40" t="s">
        <v>94</v>
      </c>
      <c r="C936" s="40" t="s">
        <v>802</v>
      </c>
      <c r="D936" s="40" t="s">
        <v>889</v>
      </c>
      <c r="E936" s="40" t="str">
        <f>MID(C936,3,3)&amp;MID(C936,9,10)</f>
        <v>330E14</v>
      </c>
      <c r="F936" s="162" t="str">
        <f t="shared" si="115"/>
        <v>125</v>
      </c>
      <c r="G936" s="40">
        <v>166</v>
      </c>
    </row>
    <row r="937" spans="1:7" ht="18.75" customHeight="1">
      <c r="A937" s="268" t="str">
        <f t="shared" si="116"/>
        <v>CS(Sendust)330E18125</v>
      </c>
      <c r="B937" s="40" t="s">
        <v>94</v>
      </c>
      <c r="C937" s="40" t="s">
        <v>803</v>
      </c>
      <c r="D937" s="40" t="s">
        <v>889</v>
      </c>
      <c r="E937" s="40" t="str">
        <f>MID(C937,3,3)&amp;MID(C937,9,10)</f>
        <v>330E18</v>
      </c>
      <c r="F937" s="162" t="str">
        <f t="shared" si="115"/>
        <v>125</v>
      </c>
      <c r="G937" s="40">
        <v>214</v>
      </c>
    </row>
    <row r="938" spans="1:7" ht="18.75" customHeight="1">
      <c r="A938" s="268" t="str">
        <f t="shared" si="116"/>
        <v>CS(Sendust)343026</v>
      </c>
      <c r="B938" s="40" t="s">
        <v>94</v>
      </c>
      <c r="C938" s="40" t="s">
        <v>804</v>
      </c>
      <c r="D938" s="40" t="s">
        <v>889</v>
      </c>
      <c r="E938" s="40" t="str">
        <f t="shared" si="117"/>
        <v>343</v>
      </c>
      <c r="F938" s="162" t="str">
        <f t="shared" si="115"/>
        <v>026</v>
      </c>
      <c r="G938" s="40">
        <v>16</v>
      </c>
    </row>
    <row r="939" spans="1:7" ht="18.75" customHeight="1">
      <c r="A939" s="268" t="str">
        <f t="shared" si="116"/>
        <v>CS(Sendust)343060</v>
      </c>
      <c r="B939" s="40" t="s">
        <v>94</v>
      </c>
      <c r="C939" s="40" t="s">
        <v>805</v>
      </c>
      <c r="D939" s="40" t="s">
        <v>889</v>
      </c>
      <c r="E939" s="40" t="str">
        <f t="shared" si="117"/>
        <v>343</v>
      </c>
      <c r="F939" s="162" t="str">
        <f t="shared" si="115"/>
        <v>060</v>
      </c>
      <c r="G939" s="40">
        <v>38</v>
      </c>
    </row>
    <row r="940" spans="1:7" ht="18.75" customHeight="1">
      <c r="A940" s="268" t="str">
        <f t="shared" si="116"/>
        <v>CS(Sendust)343075</v>
      </c>
      <c r="B940" s="40" t="s">
        <v>94</v>
      </c>
      <c r="C940" s="40" t="s">
        <v>806</v>
      </c>
      <c r="D940" s="40" t="s">
        <v>889</v>
      </c>
      <c r="E940" s="40" t="str">
        <f t="shared" si="117"/>
        <v>343</v>
      </c>
      <c r="F940" s="162" t="str">
        <f t="shared" si="115"/>
        <v>075</v>
      </c>
      <c r="G940" s="40">
        <v>47</v>
      </c>
    </row>
    <row r="941" spans="1:7" ht="18.75" customHeight="1">
      <c r="A941" s="268" t="str">
        <f t="shared" si="116"/>
        <v>CS(Sendust)343090</v>
      </c>
      <c r="B941" s="40" t="s">
        <v>94</v>
      </c>
      <c r="C941" s="40" t="s">
        <v>807</v>
      </c>
      <c r="D941" s="40" t="s">
        <v>889</v>
      </c>
      <c r="E941" s="40" t="str">
        <f t="shared" si="117"/>
        <v>343</v>
      </c>
      <c r="F941" s="162" t="str">
        <f t="shared" si="115"/>
        <v>090</v>
      </c>
      <c r="G941" s="40">
        <v>57</v>
      </c>
    </row>
    <row r="942" spans="1:7" ht="18.75" customHeight="1">
      <c r="A942" s="268" t="str">
        <f t="shared" si="116"/>
        <v>CS(Sendust)343125</v>
      </c>
      <c r="B942" s="40" t="s">
        <v>94</v>
      </c>
      <c r="C942" s="40" t="s">
        <v>808</v>
      </c>
      <c r="D942" s="40" t="s">
        <v>889</v>
      </c>
      <c r="E942" s="40" t="str">
        <f t="shared" si="117"/>
        <v>343</v>
      </c>
      <c r="F942" s="162" t="str">
        <f t="shared" si="115"/>
        <v>125</v>
      </c>
      <c r="G942" s="40">
        <v>79</v>
      </c>
    </row>
    <row r="943" spans="1:7" ht="18.75" customHeight="1">
      <c r="A943" s="268" t="str">
        <f t="shared" si="116"/>
        <v>CS(Sendust)358026</v>
      </c>
      <c r="B943" s="40" t="s">
        <v>94</v>
      </c>
      <c r="C943" s="40" t="s">
        <v>809</v>
      </c>
      <c r="D943" s="40" t="s">
        <v>889</v>
      </c>
      <c r="E943" s="40" t="str">
        <f t="shared" si="117"/>
        <v>358</v>
      </c>
      <c r="F943" s="162" t="str">
        <f t="shared" si="115"/>
        <v>026</v>
      </c>
      <c r="G943" s="40">
        <v>24</v>
      </c>
    </row>
    <row r="944" spans="1:7" ht="18.75" customHeight="1">
      <c r="A944" s="268" t="str">
        <f t="shared" si="116"/>
        <v>CS(Sendust)358060</v>
      </c>
      <c r="B944" s="40" t="s">
        <v>94</v>
      </c>
      <c r="C944" s="40" t="s">
        <v>810</v>
      </c>
      <c r="D944" s="40" t="s">
        <v>889</v>
      </c>
      <c r="E944" s="40" t="str">
        <f t="shared" si="117"/>
        <v>358</v>
      </c>
      <c r="F944" s="162" t="str">
        <f t="shared" si="115"/>
        <v>060</v>
      </c>
      <c r="G944" s="40">
        <v>56</v>
      </c>
    </row>
    <row r="945" spans="1:7" ht="18.75" customHeight="1">
      <c r="A945" s="268" t="str">
        <f t="shared" si="116"/>
        <v>CS(Sendust)358075</v>
      </c>
      <c r="B945" s="40" t="s">
        <v>94</v>
      </c>
      <c r="C945" s="40" t="s">
        <v>811</v>
      </c>
      <c r="D945" s="40" t="s">
        <v>889</v>
      </c>
      <c r="E945" s="40" t="str">
        <f t="shared" si="117"/>
        <v>358</v>
      </c>
      <c r="F945" s="162" t="str">
        <f t="shared" si="115"/>
        <v>075</v>
      </c>
      <c r="G945" s="40">
        <v>70</v>
      </c>
    </row>
    <row r="946" spans="1:7" ht="18.75" customHeight="1">
      <c r="A946" s="268" t="str">
        <f t="shared" si="116"/>
        <v>CS(Sendust)358090</v>
      </c>
      <c r="B946" s="40" t="s">
        <v>94</v>
      </c>
      <c r="C946" s="40" t="s">
        <v>812</v>
      </c>
      <c r="D946" s="40" t="s">
        <v>889</v>
      </c>
      <c r="E946" s="40" t="str">
        <f t="shared" si="117"/>
        <v>358</v>
      </c>
      <c r="F946" s="162" t="str">
        <f t="shared" si="115"/>
        <v>090</v>
      </c>
      <c r="G946" s="40">
        <v>84</v>
      </c>
    </row>
    <row r="947" spans="1:7" ht="18.75" customHeight="1">
      <c r="A947" s="268" t="str">
        <f t="shared" si="116"/>
        <v>CS(Sendust)358125</v>
      </c>
      <c r="B947" s="40" t="s">
        <v>94</v>
      </c>
      <c r="C947" s="40" t="s">
        <v>813</v>
      </c>
      <c r="D947" s="40" t="s">
        <v>889</v>
      </c>
      <c r="E947" s="40" t="str">
        <f t="shared" si="117"/>
        <v>358</v>
      </c>
      <c r="F947" s="162" t="str">
        <f t="shared" si="115"/>
        <v>125</v>
      </c>
      <c r="G947" s="40">
        <v>117</v>
      </c>
    </row>
    <row r="948" spans="1:7" ht="18.75" customHeight="1">
      <c r="A948" s="268" t="str">
        <f>D948&amp;E948&amp;F948</f>
        <v>CS(Sendust)378026</v>
      </c>
      <c r="B948" s="40" t="s">
        <v>94</v>
      </c>
      <c r="C948" s="40" t="s">
        <v>1473</v>
      </c>
      <c r="D948" s="40" t="s">
        <v>887</v>
      </c>
      <c r="E948" s="40" t="str">
        <f>MID(C948,3,3)</f>
        <v>378</v>
      </c>
      <c r="F948" s="162" t="str">
        <f>MID(C948,6,3)</f>
        <v>026</v>
      </c>
      <c r="G948" s="40">
        <v>30</v>
      </c>
    </row>
    <row r="949" spans="1:7" ht="18.75" customHeight="1">
      <c r="A949" s="268" t="str">
        <f>D949&amp;E949&amp;F949</f>
        <v>CS(Sendust)378060</v>
      </c>
      <c r="B949" s="40" t="s">
        <v>94</v>
      </c>
      <c r="C949" s="40" t="s">
        <v>1474</v>
      </c>
      <c r="D949" s="40" t="s">
        <v>887</v>
      </c>
      <c r="E949" s="40" t="str">
        <f>MID(C949,3,3)</f>
        <v>378</v>
      </c>
      <c r="F949" s="162" t="str">
        <f>MID(C949,6,3)</f>
        <v>060</v>
      </c>
      <c r="G949" s="40">
        <v>70</v>
      </c>
    </row>
    <row r="950" spans="1:7" ht="18.75" customHeight="1">
      <c r="A950" s="268" t="str">
        <f>D950&amp;E950&amp;F950</f>
        <v>CS(Sendust)378075</v>
      </c>
      <c r="B950" s="40" t="s">
        <v>94</v>
      </c>
      <c r="C950" s="40" t="s">
        <v>1475</v>
      </c>
      <c r="D950" s="40" t="s">
        <v>887</v>
      </c>
      <c r="E950" s="40" t="str">
        <f>MID(C950,3,3)</f>
        <v>378</v>
      </c>
      <c r="F950" s="162" t="str">
        <f>MID(C950,6,3)</f>
        <v>075</v>
      </c>
      <c r="G950" s="40">
        <v>87</v>
      </c>
    </row>
    <row r="951" spans="1:7" ht="18.75" customHeight="1">
      <c r="A951" s="268" t="str">
        <f>D951&amp;E951&amp;F951</f>
        <v>CS(Sendust)378090</v>
      </c>
      <c r="B951" s="40" t="s">
        <v>94</v>
      </c>
      <c r="C951" s="40" t="s">
        <v>1476</v>
      </c>
      <c r="D951" s="40" t="s">
        <v>887</v>
      </c>
      <c r="E951" s="40" t="str">
        <f>MID(C951,3,3)</f>
        <v>378</v>
      </c>
      <c r="F951" s="162" t="str">
        <f>MID(C951,6,3)</f>
        <v>090</v>
      </c>
      <c r="G951" s="40">
        <v>104</v>
      </c>
    </row>
    <row r="952" spans="1:7" ht="18.75" customHeight="1">
      <c r="A952" s="268" t="str">
        <f>D952&amp;E952&amp;F952</f>
        <v>CS(Sendust)378125</v>
      </c>
      <c r="B952" s="40" t="s">
        <v>94</v>
      </c>
      <c r="C952" s="40" t="s">
        <v>1477</v>
      </c>
      <c r="D952" s="40" t="s">
        <v>887</v>
      </c>
      <c r="E952" s="40" t="str">
        <f>MID(C952,3,3)</f>
        <v>378</v>
      </c>
      <c r="F952" s="162" t="str">
        <f>MID(C952,6,3)</f>
        <v>125</v>
      </c>
      <c r="G952" s="40">
        <v>145</v>
      </c>
    </row>
    <row r="953" spans="1:7" ht="18.75" customHeight="1">
      <c r="A953" s="268" t="str">
        <f t="shared" si="116"/>
        <v>CS(Sendust)400026</v>
      </c>
      <c r="B953" s="40" t="s">
        <v>94</v>
      </c>
      <c r="C953" s="40" t="s">
        <v>814</v>
      </c>
      <c r="D953" s="40" t="s">
        <v>889</v>
      </c>
      <c r="E953" s="40" t="str">
        <f t="shared" si="117"/>
        <v>400</v>
      </c>
      <c r="F953" s="162" t="str">
        <f t="shared" si="115"/>
        <v>026</v>
      </c>
      <c r="G953" s="40">
        <v>35</v>
      </c>
    </row>
    <row r="954" spans="1:7" ht="18.75" customHeight="1">
      <c r="A954" s="268" t="str">
        <f t="shared" si="116"/>
        <v>CS(Sendust)400060</v>
      </c>
      <c r="B954" s="40" t="s">
        <v>94</v>
      </c>
      <c r="C954" s="40" t="s">
        <v>815</v>
      </c>
      <c r="D954" s="40" t="s">
        <v>889</v>
      </c>
      <c r="E954" s="40" t="str">
        <f t="shared" si="117"/>
        <v>400</v>
      </c>
      <c r="F954" s="162" t="str">
        <f t="shared" si="115"/>
        <v>060</v>
      </c>
      <c r="G954" s="40">
        <v>81</v>
      </c>
    </row>
    <row r="955" spans="1:7" ht="18.75" customHeight="1">
      <c r="A955" s="268" t="str">
        <f t="shared" si="116"/>
        <v>CS(Sendust)400075</v>
      </c>
      <c r="B955" s="40" t="s">
        <v>94</v>
      </c>
      <c r="C955" s="40" t="s">
        <v>816</v>
      </c>
      <c r="D955" s="40" t="s">
        <v>889</v>
      </c>
      <c r="E955" s="40" t="str">
        <f t="shared" si="117"/>
        <v>400</v>
      </c>
      <c r="F955" s="162" t="str">
        <f t="shared" si="115"/>
        <v>075</v>
      </c>
      <c r="G955" s="40">
        <v>101</v>
      </c>
    </row>
    <row r="956" spans="1:7" ht="18.75" customHeight="1">
      <c r="A956" s="268" t="str">
        <f t="shared" si="116"/>
        <v>CS(Sendust)400090</v>
      </c>
      <c r="B956" s="40" t="s">
        <v>94</v>
      </c>
      <c r="C956" s="40" t="s">
        <v>817</v>
      </c>
      <c r="D956" s="40" t="s">
        <v>889</v>
      </c>
      <c r="E956" s="40" t="str">
        <f t="shared" si="117"/>
        <v>400</v>
      </c>
      <c r="F956" s="162" t="str">
        <f t="shared" si="115"/>
        <v>090</v>
      </c>
      <c r="G956" s="40">
        <v>121</v>
      </c>
    </row>
    <row r="957" spans="1:7" ht="18.75" customHeight="1">
      <c r="A957" s="268" t="str">
        <f t="shared" si="116"/>
        <v>CS(Sendust)400125</v>
      </c>
      <c r="B957" s="40" t="s">
        <v>94</v>
      </c>
      <c r="C957" s="40" t="s">
        <v>818</v>
      </c>
      <c r="D957" s="40" t="s">
        <v>889</v>
      </c>
      <c r="E957" s="40" t="str">
        <f t="shared" si="117"/>
        <v>400</v>
      </c>
      <c r="F957" s="162" t="str">
        <f t="shared" si="115"/>
        <v>125</v>
      </c>
      <c r="G957" s="40">
        <v>168</v>
      </c>
    </row>
    <row r="958" spans="1:7" ht="18.75" customHeight="1">
      <c r="A958" s="268" t="str">
        <f>D958&amp;E958&amp;F958</f>
        <v>CS(Sendust)434026</v>
      </c>
      <c r="B958" s="40" t="s">
        <v>94</v>
      </c>
      <c r="C958" s="40" t="s">
        <v>1294</v>
      </c>
      <c r="D958" s="40" t="s">
        <v>887</v>
      </c>
      <c r="E958" s="40" t="str">
        <f>MID(C958,3,3)</f>
        <v>434</v>
      </c>
      <c r="F958" s="162" t="str">
        <f>MID(C958,6,3)</f>
        <v>026</v>
      </c>
      <c r="G958" s="40">
        <v>40</v>
      </c>
    </row>
    <row r="959" spans="1:7" ht="18.75" customHeight="1">
      <c r="A959" s="268" t="str">
        <f>D959&amp;E959&amp;F959</f>
        <v>CS(Sendust)434060</v>
      </c>
      <c r="B959" s="40" t="s">
        <v>94</v>
      </c>
      <c r="C959" s="40" t="s">
        <v>1295</v>
      </c>
      <c r="D959" s="40" t="s">
        <v>887</v>
      </c>
      <c r="E959" s="40" t="str">
        <f>MID(C959,3,3)</f>
        <v>434</v>
      </c>
      <c r="F959" s="162" t="str">
        <f>MID(C959,6,3)</f>
        <v>060</v>
      </c>
      <c r="G959" s="40">
        <v>92</v>
      </c>
    </row>
    <row r="960" spans="1:7" ht="18.75" customHeight="1">
      <c r="A960" s="268" t="str">
        <f>D960&amp;E960&amp;F960</f>
        <v>CS(Sendust)434075</v>
      </c>
      <c r="B960" s="40" t="s">
        <v>94</v>
      </c>
      <c r="C960" s="40" t="s">
        <v>1296</v>
      </c>
      <c r="D960" s="40" t="s">
        <v>887</v>
      </c>
      <c r="E960" s="40" t="str">
        <f>MID(C960,3,3)</f>
        <v>434</v>
      </c>
      <c r="F960" s="162" t="str">
        <f>MID(C960,6,3)</f>
        <v>075</v>
      </c>
      <c r="G960" s="40">
        <v>115</v>
      </c>
    </row>
    <row r="961" spans="1:7" ht="18.75" customHeight="1">
      <c r="A961" s="268" t="str">
        <f>D961&amp;E961&amp;F961</f>
        <v>CS(Sendust)434090</v>
      </c>
      <c r="B961" s="40" t="s">
        <v>94</v>
      </c>
      <c r="C961" s="40" t="s">
        <v>1297</v>
      </c>
      <c r="D961" s="40" t="s">
        <v>887</v>
      </c>
      <c r="E961" s="40" t="str">
        <f>MID(C961,3,3)</f>
        <v>434</v>
      </c>
      <c r="F961" s="162" t="str">
        <f>MID(C961,6,3)</f>
        <v>090</v>
      </c>
      <c r="G961" s="40">
        <v>138</v>
      </c>
    </row>
    <row r="962" spans="1:7" ht="18.75" customHeight="1">
      <c r="A962" s="268" t="str">
        <f>D962&amp;E962&amp;F962</f>
        <v>CS(Sendust)434125</v>
      </c>
      <c r="B962" s="40" t="s">
        <v>94</v>
      </c>
      <c r="C962" s="40" t="s">
        <v>1298</v>
      </c>
      <c r="D962" s="40" t="s">
        <v>887</v>
      </c>
      <c r="E962" s="40" t="str">
        <f>MID(C962,3,3)</f>
        <v>434</v>
      </c>
      <c r="F962" s="162" t="str">
        <f>MID(C962,6,3)</f>
        <v>125</v>
      </c>
      <c r="G962" s="40">
        <v>191</v>
      </c>
    </row>
    <row r="963" spans="1:7" ht="18.75" customHeight="1">
      <c r="A963" s="268" t="str">
        <f t="shared" si="116"/>
        <v>CS(Sendust)467026</v>
      </c>
      <c r="B963" s="40" t="s">
        <v>94</v>
      </c>
      <c r="C963" s="40" t="s">
        <v>819</v>
      </c>
      <c r="D963" s="40" t="s">
        <v>889</v>
      </c>
      <c r="E963" s="40" t="str">
        <f t="shared" si="117"/>
        <v>467</v>
      </c>
      <c r="F963" s="162" t="str">
        <f aca="true" t="shared" si="118" ref="F963:F1047">MID(C963,6,3)</f>
        <v>026</v>
      </c>
      <c r="G963" s="40">
        <v>59</v>
      </c>
    </row>
    <row r="964" spans="1:7" ht="18.75" customHeight="1">
      <c r="A964" s="268" t="str">
        <f t="shared" si="116"/>
        <v>CS(Sendust)467060</v>
      </c>
      <c r="B964" s="40" t="s">
        <v>94</v>
      </c>
      <c r="C964" s="40" t="s">
        <v>820</v>
      </c>
      <c r="D964" s="40" t="s">
        <v>889</v>
      </c>
      <c r="E964" s="40" t="str">
        <f t="shared" si="117"/>
        <v>467</v>
      </c>
      <c r="F964" s="162" t="str">
        <f t="shared" si="118"/>
        <v>060</v>
      </c>
      <c r="G964" s="40">
        <v>135</v>
      </c>
    </row>
    <row r="965" spans="1:7" ht="18.75" customHeight="1">
      <c r="A965" s="268" t="str">
        <f t="shared" si="116"/>
        <v>CS(Sendust)467075</v>
      </c>
      <c r="B965" s="40" t="s">
        <v>94</v>
      </c>
      <c r="C965" s="40" t="s">
        <v>821</v>
      </c>
      <c r="D965" s="40" t="s">
        <v>889</v>
      </c>
      <c r="E965" s="40" t="str">
        <f t="shared" si="117"/>
        <v>467</v>
      </c>
      <c r="F965" s="162" t="str">
        <f t="shared" si="118"/>
        <v>075</v>
      </c>
      <c r="G965" s="40">
        <v>169</v>
      </c>
    </row>
    <row r="966" spans="1:7" ht="18.75" customHeight="1">
      <c r="A966" s="268" t="str">
        <f t="shared" si="116"/>
        <v>CS(Sendust)467090</v>
      </c>
      <c r="B966" s="40" t="s">
        <v>94</v>
      </c>
      <c r="C966" s="40" t="s">
        <v>822</v>
      </c>
      <c r="D966" s="40" t="s">
        <v>889</v>
      </c>
      <c r="E966" s="40" t="str">
        <f t="shared" si="117"/>
        <v>467</v>
      </c>
      <c r="F966" s="162" t="str">
        <f t="shared" si="118"/>
        <v>090</v>
      </c>
      <c r="G966" s="40">
        <v>202</v>
      </c>
    </row>
    <row r="967" spans="1:7" ht="18.75" customHeight="1">
      <c r="A967" s="268" t="str">
        <f t="shared" si="116"/>
        <v>CS(Sendust)467125</v>
      </c>
      <c r="B967" s="40" t="s">
        <v>94</v>
      </c>
      <c r="C967" s="40" t="s">
        <v>823</v>
      </c>
      <c r="D967" s="40" t="s">
        <v>889</v>
      </c>
      <c r="E967" s="40" t="str">
        <f t="shared" si="117"/>
        <v>467</v>
      </c>
      <c r="F967" s="162" t="str">
        <f t="shared" si="118"/>
        <v>125</v>
      </c>
      <c r="G967" s="40">
        <v>281</v>
      </c>
    </row>
    <row r="968" spans="1:7" ht="18.75" customHeight="1">
      <c r="A968" s="268" t="str">
        <f t="shared" si="116"/>
        <v>CS(Sendust)468026</v>
      </c>
      <c r="B968" s="40" t="s">
        <v>94</v>
      </c>
      <c r="C968" s="40" t="s">
        <v>824</v>
      </c>
      <c r="D968" s="40" t="s">
        <v>889</v>
      </c>
      <c r="E968" s="40" t="str">
        <f t="shared" si="117"/>
        <v>468</v>
      </c>
      <c r="F968" s="162" t="str">
        <f t="shared" si="118"/>
        <v>026</v>
      </c>
      <c r="G968" s="40">
        <v>37</v>
      </c>
    </row>
    <row r="969" spans="1:7" ht="18.75" customHeight="1">
      <c r="A969" s="268" t="str">
        <f t="shared" si="116"/>
        <v>CS(Sendust)468060</v>
      </c>
      <c r="B969" s="40" t="s">
        <v>94</v>
      </c>
      <c r="C969" s="40" t="s">
        <v>825</v>
      </c>
      <c r="D969" s="40" t="s">
        <v>889</v>
      </c>
      <c r="E969" s="40" t="str">
        <f t="shared" si="117"/>
        <v>468</v>
      </c>
      <c r="F969" s="162" t="str">
        <f t="shared" si="118"/>
        <v>060</v>
      </c>
      <c r="G969" s="40">
        <v>86</v>
      </c>
    </row>
    <row r="970" spans="1:7" ht="18.75" customHeight="1">
      <c r="A970" s="268" t="str">
        <f t="shared" si="116"/>
        <v>CS(Sendust)468075</v>
      </c>
      <c r="B970" s="40" t="s">
        <v>94</v>
      </c>
      <c r="C970" s="40" t="s">
        <v>826</v>
      </c>
      <c r="D970" s="40" t="s">
        <v>889</v>
      </c>
      <c r="E970" s="40" t="str">
        <f t="shared" si="117"/>
        <v>468</v>
      </c>
      <c r="F970" s="162" t="str">
        <f t="shared" si="118"/>
        <v>075</v>
      </c>
      <c r="G970" s="40">
        <v>107</v>
      </c>
    </row>
    <row r="971" spans="1:7" ht="18.75" customHeight="1">
      <c r="A971" s="268" t="str">
        <f t="shared" si="116"/>
        <v>CS(Sendust)468090</v>
      </c>
      <c r="B971" s="40" t="s">
        <v>94</v>
      </c>
      <c r="C971" s="40" t="s">
        <v>827</v>
      </c>
      <c r="D971" s="40" t="s">
        <v>889</v>
      </c>
      <c r="E971" s="40" t="str">
        <f t="shared" si="117"/>
        <v>468</v>
      </c>
      <c r="F971" s="162" t="str">
        <f t="shared" si="118"/>
        <v>090</v>
      </c>
      <c r="G971" s="40">
        <v>128</v>
      </c>
    </row>
    <row r="972" spans="1:7" ht="18.75" customHeight="1">
      <c r="A972" s="268" t="str">
        <f t="shared" si="116"/>
        <v>CS(Sendust)468125</v>
      </c>
      <c r="B972" s="40" t="s">
        <v>94</v>
      </c>
      <c r="C972" s="40" t="s">
        <v>828</v>
      </c>
      <c r="D972" s="40" t="s">
        <v>889</v>
      </c>
      <c r="E972" s="40" t="str">
        <f t="shared" si="117"/>
        <v>468</v>
      </c>
      <c r="F972" s="162" t="str">
        <f t="shared" si="118"/>
        <v>125</v>
      </c>
      <c r="G972" s="40">
        <v>178</v>
      </c>
    </row>
    <row r="973" spans="1:7" ht="18.75" customHeight="1">
      <c r="A973" s="268" t="str">
        <f>D973&amp;E973&amp;F973</f>
        <v>CS(Sendust)488026</v>
      </c>
      <c r="B973" s="40" t="s">
        <v>94</v>
      </c>
      <c r="C973" s="40" t="s">
        <v>1478</v>
      </c>
      <c r="D973" s="40" t="s">
        <v>887</v>
      </c>
      <c r="E973" s="40" t="str">
        <f>MID(C973,3,3)</f>
        <v>488</v>
      </c>
      <c r="F973" s="162" t="str">
        <f>MID(C973,6,3)</f>
        <v>026</v>
      </c>
      <c r="G973" s="40">
        <v>44</v>
      </c>
    </row>
    <row r="974" spans="1:7" ht="18.75" customHeight="1">
      <c r="A974" s="268" t="str">
        <f>D974&amp;E974&amp;F974</f>
        <v>CS(Sendust)488060</v>
      </c>
      <c r="B974" s="40" t="s">
        <v>94</v>
      </c>
      <c r="C974" s="40" t="s">
        <v>1479</v>
      </c>
      <c r="D974" s="40" t="s">
        <v>887</v>
      </c>
      <c r="E974" s="40" t="str">
        <f>MID(C974,3,3)</f>
        <v>488</v>
      </c>
      <c r="F974" s="162" t="str">
        <f>MID(C974,6,3)</f>
        <v>060</v>
      </c>
      <c r="G974" s="40">
        <v>101</v>
      </c>
    </row>
    <row r="975" spans="1:7" ht="18.75" customHeight="1">
      <c r="A975" s="268" t="str">
        <f>D975&amp;E975&amp;F975</f>
        <v>CS(Sendust)488075</v>
      </c>
      <c r="B975" s="40" t="s">
        <v>94</v>
      </c>
      <c r="C975" s="40" t="s">
        <v>1480</v>
      </c>
      <c r="D975" s="40" t="s">
        <v>887</v>
      </c>
      <c r="E975" s="40" t="str">
        <f>MID(C975,3,3)</f>
        <v>488</v>
      </c>
      <c r="F975" s="162" t="str">
        <f>MID(C975,6,3)</f>
        <v>075</v>
      </c>
      <c r="G975" s="40">
        <v>126</v>
      </c>
    </row>
    <row r="976" spans="1:7" ht="18.75" customHeight="1">
      <c r="A976" s="268" t="str">
        <f>D976&amp;E976&amp;F976</f>
        <v>CS(Sendust)488090</v>
      </c>
      <c r="B976" s="40" t="s">
        <v>94</v>
      </c>
      <c r="C976" s="40" t="s">
        <v>1481</v>
      </c>
      <c r="D976" s="40" t="s">
        <v>887</v>
      </c>
      <c r="E976" s="40" t="str">
        <f>MID(C976,3,3)</f>
        <v>488</v>
      </c>
      <c r="F976" s="162" t="str">
        <f>MID(C976,6,3)</f>
        <v>090</v>
      </c>
      <c r="G976" s="40">
        <v>151</v>
      </c>
    </row>
    <row r="977" spans="1:7" ht="18.75" customHeight="1">
      <c r="A977" s="268" t="str">
        <f>D977&amp;E977&amp;F977</f>
        <v>CS(Sendust)488125</v>
      </c>
      <c r="B977" s="40" t="s">
        <v>94</v>
      </c>
      <c r="C977" s="40" t="s">
        <v>1482</v>
      </c>
      <c r="D977" s="40" t="s">
        <v>887</v>
      </c>
      <c r="E977" s="40" t="str">
        <f>MID(C977,3,3)</f>
        <v>488</v>
      </c>
      <c r="F977" s="162" t="str">
        <f>MID(C977,6,3)</f>
        <v>125</v>
      </c>
      <c r="G977" s="40">
        <v>210</v>
      </c>
    </row>
    <row r="978" spans="1:7" ht="18.75" customHeight="1">
      <c r="A978" s="268" t="str">
        <f t="shared" si="116"/>
        <v>CS(Sendust)508026</v>
      </c>
      <c r="B978" s="40" t="s">
        <v>94</v>
      </c>
      <c r="C978" s="40" t="s">
        <v>829</v>
      </c>
      <c r="D978" s="40" t="s">
        <v>889</v>
      </c>
      <c r="E978" s="40" t="str">
        <f t="shared" si="117"/>
        <v>508</v>
      </c>
      <c r="F978" s="162" t="str">
        <f t="shared" si="118"/>
        <v>026</v>
      </c>
      <c r="G978" s="40">
        <v>32</v>
      </c>
    </row>
    <row r="979" spans="1:7" ht="18.75" customHeight="1">
      <c r="A979" s="268" t="str">
        <f t="shared" si="116"/>
        <v>CS(Sendust)508060</v>
      </c>
      <c r="B979" s="40" t="s">
        <v>94</v>
      </c>
      <c r="C979" s="40" t="s">
        <v>830</v>
      </c>
      <c r="D979" s="40" t="s">
        <v>889</v>
      </c>
      <c r="E979" s="40" t="str">
        <f t="shared" si="117"/>
        <v>508</v>
      </c>
      <c r="F979" s="162" t="str">
        <f t="shared" si="118"/>
        <v>060</v>
      </c>
      <c r="G979" s="40">
        <v>73</v>
      </c>
    </row>
    <row r="980" spans="1:7" ht="18.75" customHeight="1">
      <c r="A980" s="268" t="str">
        <f t="shared" si="116"/>
        <v>CS(Sendust)508075</v>
      </c>
      <c r="B980" s="40" t="s">
        <v>94</v>
      </c>
      <c r="C980" s="40" t="s">
        <v>831</v>
      </c>
      <c r="D980" s="40" t="s">
        <v>889</v>
      </c>
      <c r="E980" s="40" t="str">
        <f t="shared" si="117"/>
        <v>508</v>
      </c>
      <c r="F980" s="162" t="str">
        <f t="shared" si="118"/>
        <v>075</v>
      </c>
      <c r="G980" s="40">
        <v>91</v>
      </c>
    </row>
    <row r="981" spans="1:7" ht="18.75" customHeight="1">
      <c r="A981" s="268" t="str">
        <f t="shared" si="116"/>
        <v>CS(Sendust)508090</v>
      </c>
      <c r="B981" s="40" t="s">
        <v>94</v>
      </c>
      <c r="C981" s="40" t="s">
        <v>832</v>
      </c>
      <c r="D981" s="40" t="s">
        <v>889</v>
      </c>
      <c r="E981" s="40" t="str">
        <f t="shared" si="117"/>
        <v>508</v>
      </c>
      <c r="F981" s="162" t="str">
        <f t="shared" si="118"/>
        <v>090</v>
      </c>
      <c r="G981" s="40">
        <v>109</v>
      </c>
    </row>
    <row r="982" spans="1:7" ht="18.75" customHeight="1">
      <c r="A982" s="268" t="str">
        <f t="shared" si="116"/>
        <v>CS(Sendust)508125</v>
      </c>
      <c r="B982" s="40" t="s">
        <v>94</v>
      </c>
      <c r="C982" s="40" t="s">
        <v>833</v>
      </c>
      <c r="D982" s="40" t="s">
        <v>889</v>
      </c>
      <c r="E982" s="40" t="str">
        <f t="shared" si="117"/>
        <v>508</v>
      </c>
      <c r="F982" s="162" t="str">
        <f t="shared" si="118"/>
        <v>125</v>
      </c>
      <c r="G982" s="40">
        <v>152</v>
      </c>
    </row>
    <row r="983" spans="1:7" ht="18.75" customHeight="1">
      <c r="A983" s="268" t="str">
        <f>D983&amp;E983&amp;F983</f>
        <v>CS(Sendust)540026</v>
      </c>
      <c r="B983" s="40" t="s">
        <v>94</v>
      </c>
      <c r="C983" s="40" t="s">
        <v>1483</v>
      </c>
      <c r="D983" s="40" t="s">
        <v>887</v>
      </c>
      <c r="E983" s="40" t="str">
        <f>MID(C983,3,3)</f>
        <v>540</v>
      </c>
      <c r="F983" s="162" t="str">
        <f>MID(C983,6,3)</f>
        <v>026</v>
      </c>
      <c r="G983" s="40">
        <v>44</v>
      </c>
    </row>
    <row r="984" spans="1:7" ht="18.75" customHeight="1">
      <c r="A984" s="268" t="str">
        <f>D984&amp;E984&amp;F984</f>
        <v>CS(Sendust)540060</v>
      </c>
      <c r="B984" s="40" t="s">
        <v>94</v>
      </c>
      <c r="C984" s="40" t="s">
        <v>1484</v>
      </c>
      <c r="D984" s="40" t="s">
        <v>887</v>
      </c>
      <c r="E984" s="40" t="str">
        <f>MID(C984,3,3)</f>
        <v>540</v>
      </c>
      <c r="F984" s="162" t="str">
        <f>MID(C984,6,3)</f>
        <v>060</v>
      </c>
      <c r="G984" s="40">
        <v>102</v>
      </c>
    </row>
    <row r="985" spans="1:7" ht="18.75" customHeight="1">
      <c r="A985" s="268" t="str">
        <f>D985&amp;E985&amp;F985</f>
        <v>CS(Sendust)540075</v>
      </c>
      <c r="B985" s="40" t="s">
        <v>94</v>
      </c>
      <c r="C985" s="40" t="s">
        <v>1485</v>
      </c>
      <c r="D985" s="40" t="s">
        <v>887</v>
      </c>
      <c r="E985" s="40" t="str">
        <f>MID(C985,3,3)</f>
        <v>540</v>
      </c>
      <c r="F985" s="162" t="str">
        <f>MID(C985,6,3)</f>
        <v>075</v>
      </c>
      <c r="G985" s="40">
        <v>128</v>
      </c>
    </row>
    <row r="986" spans="1:7" ht="18.75" customHeight="1">
      <c r="A986" s="268" t="str">
        <f>D986&amp;E986&amp;F986</f>
        <v>CS(Sendust)540090</v>
      </c>
      <c r="B986" s="40" t="s">
        <v>94</v>
      </c>
      <c r="C986" s="40" t="s">
        <v>1486</v>
      </c>
      <c r="D986" s="40" t="s">
        <v>887</v>
      </c>
      <c r="E986" s="40" t="str">
        <f>MID(C986,3,3)</f>
        <v>540</v>
      </c>
      <c r="F986" s="162" t="str">
        <f>MID(C986,6,3)</f>
        <v>090</v>
      </c>
      <c r="G986" s="40">
        <v>153</v>
      </c>
    </row>
    <row r="987" spans="1:7" ht="18.75" customHeight="1">
      <c r="A987" s="268" t="str">
        <f>D987&amp;E987&amp;F987</f>
        <v>CS(Sendust)540125</v>
      </c>
      <c r="B987" s="40" t="s">
        <v>94</v>
      </c>
      <c r="C987" s="40" t="s">
        <v>1487</v>
      </c>
      <c r="D987" s="40" t="s">
        <v>887</v>
      </c>
      <c r="E987" s="40" t="str">
        <f>MID(C987,3,3)</f>
        <v>540</v>
      </c>
      <c r="F987" s="162" t="str">
        <f>MID(C987,6,3)</f>
        <v>125</v>
      </c>
      <c r="G987" s="40">
        <v>213</v>
      </c>
    </row>
    <row r="988" spans="1:7" ht="18.75" customHeight="1">
      <c r="A988" s="268" t="str">
        <f t="shared" si="116"/>
        <v>CS(Sendust)571026</v>
      </c>
      <c r="B988" s="40" t="s">
        <v>94</v>
      </c>
      <c r="C988" s="40" t="s">
        <v>834</v>
      </c>
      <c r="D988" s="40" t="s">
        <v>889</v>
      </c>
      <c r="E988" s="40" t="str">
        <f t="shared" si="117"/>
        <v>571</v>
      </c>
      <c r="F988" s="162" t="str">
        <f t="shared" si="118"/>
        <v>026</v>
      </c>
      <c r="G988" s="40">
        <v>60</v>
      </c>
    </row>
    <row r="989" spans="1:7" ht="18.75" customHeight="1">
      <c r="A989" s="268" t="str">
        <f t="shared" si="116"/>
        <v>CS(Sendust)571060</v>
      </c>
      <c r="B989" s="40" t="s">
        <v>94</v>
      </c>
      <c r="C989" s="40" t="s">
        <v>835</v>
      </c>
      <c r="D989" s="40" t="s">
        <v>889</v>
      </c>
      <c r="E989" s="40" t="str">
        <f t="shared" si="117"/>
        <v>571</v>
      </c>
      <c r="F989" s="162" t="str">
        <f t="shared" si="118"/>
        <v>060</v>
      </c>
      <c r="G989" s="40">
        <v>138</v>
      </c>
    </row>
    <row r="990" spans="1:7" ht="18.75" customHeight="1">
      <c r="A990" s="268" t="str">
        <f t="shared" si="116"/>
        <v>CS(Sendust)571075</v>
      </c>
      <c r="B990" s="40" t="s">
        <v>94</v>
      </c>
      <c r="C990" s="40" t="s">
        <v>836</v>
      </c>
      <c r="D990" s="40" t="s">
        <v>889</v>
      </c>
      <c r="E990" s="40" t="str">
        <f t="shared" si="117"/>
        <v>571</v>
      </c>
      <c r="F990" s="162" t="str">
        <f t="shared" si="118"/>
        <v>075</v>
      </c>
      <c r="G990" s="40">
        <v>172</v>
      </c>
    </row>
    <row r="991" spans="1:7" ht="18.75" customHeight="1">
      <c r="A991" s="268" t="str">
        <f t="shared" si="116"/>
        <v>CS(Sendust)571090</v>
      </c>
      <c r="B991" s="40" t="s">
        <v>94</v>
      </c>
      <c r="C991" s="40" t="s">
        <v>837</v>
      </c>
      <c r="D991" s="40" t="s">
        <v>889</v>
      </c>
      <c r="E991" s="40" t="str">
        <f t="shared" si="117"/>
        <v>571</v>
      </c>
      <c r="F991" s="162" t="str">
        <f t="shared" si="118"/>
        <v>090</v>
      </c>
      <c r="G991" s="40">
        <v>206</v>
      </c>
    </row>
    <row r="992" spans="1:7" ht="18.75" customHeight="1">
      <c r="A992" s="268" t="str">
        <f t="shared" si="116"/>
        <v>CS(Sendust)571125</v>
      </c>
      <c r="B992" s="40" t="s">
        <v>94</v>
      </c>
      <c r="C992" s="40" t="s">
        <v>838</v>
      </c>
      <c r="D992" s="40" t="s">
        <v>889</v>
      </c>
      <c r="E992" s="40" t="str">
        <f t="shared" si="117"/>
        <v>571</v>
      </c>
      <c r="F992" s="162" t="str">
        <f t="shared" si="118"/>
        <v>125</v>
      </c>
      <c r="G992" s="40">
        <v>287</v>
      </c>
    </row>
    <row r="993" spans="1:7" ht="18.75" customHeight="1">
      <c r="A993" s="268" t="str">
        <f t="shared" si="116"/>
        <v>CS(Sendust)572026</v>
      </c>
      <c r="B993" s="40" t="s">
        <v>94</v>
      </c>
      <c r="C993" s="40" t="s">
        <v>839</v>
      </c>
      <c r="D993" s="40" t="s">
        <v>889</v>
      </c>
      <c r="E993" s="40" t="str">
        <f t="shared" si="117"/>
        <v>572</v>
      </c>
      <c r="F993" s="162" t="str">
        <f t="shared" si="118"/>
        <v>026</v>
      </c>
      <c r="G993" s="40">
        <v>33</v>
      </c>
    </row>
    <row r="994" spans="1:7" ht="18.75" customHeight="1">
      <c r="A994" s="268" t="str">
        <f t="shared" si="116"/>
        <v>CS(Sendust)572060</v>
      </c>
      <c r="B994" s="40" t="s">
        <v>94</v>
      </c>
      <c r="C994" s="40" t="s">
        <v>840</v>
      </c>
      <c r="D994" s="40" t="s">
        <v>889</v>
      </c>
      <c r="E994" s="40" t="str">
        <f t="shared" si="117"/>
        <v>572</v>
      </c>
      <c r="F994" s="162" t="str">
        <f t="shared" si="118"/>
        <v>060</v>
      </c>
      <c r="G994" s="40">
        <v>75</v>
      </c>
    </row>
    <row r="995" spans="1:7" ht="18.75" customHeight="1">
      <c r="A995" s="268" t="str">
        <f t="shared" si="116"/>
        <v>CS(Sendust)572075</v>
      </c>
      <c r="B995" s="40" t="s">
        <v>94</v>
      </c>
      <c r="C995" s="40" t="s">
        <v>841</v>
      </c>
      <c r="D995" s="40" t="s">
        <v>889</v>
      </c>
      <c r="E995" s="40" t="str">
        <f t="shared" si="117"/>
        <v>572</v>
      </c>
      <c r="F995" s="162" t="str">
        <f t="shared" si="118"/>
        <v>075</v>
      </c>
      <c r="G995" s="40">
        <v>94</v>
      </c>
    </row>
    <row r="996" spans="1:7" ht="18.75" customHeight="1">
      <c r="A996" s="268" t="str">
        <f t="shared" si="116"/>
        <v>CS(Sendust)572090</v>
      </c>
      <c r="B996" s="40" t="s">
        <v>94</v>
      </c>
      <c r="C996" s="40" t="s">
        <v>842</v>
      </c>
      <c r="D996" s="40" t="s">
        <v>889</v>
      </c>
      <c r="E996" s="40" t="str">
        <f t="shared" si="117"/>
        <v>572</v>
      </c>
      <c r="F996" s="162" t="str">
        <f t="shared" si="118"/>
        <v>090</v>
      </c>
      <c r="G996" s="40">
        <v>112</v>
      </c>
    </row>
    <row r="997" spans="1:7" ht="18.75" customHeight="1">
      <c r="A997" s="268" t="str">
        <f t="shared" si="116"/>
        <v>CS(Sendust)572125</v>
      </c>
      <c r="B997" s="40" t="s">
        <v>94</v>
      </c>
      <c r="C997" s="40" t="s">
        <v>843</v>
      </c>
      <c r="D997" s="40" t="s">
        <v>889</v>
      </c>
      <c r="E997" s="40" t="str">
        <f t="shared" si="117"/>
        <v>572</v>
      </c>
      <c r="F997" s="162" t="str">
        <f t="shared" si="118"/>
        <v>125</v>
      </c>
      <c r="G997" s="40">
        <v>156</v>
      </c>
    </row>
    <row r="998" spans="1:7" ht="18.75" customHeight="1">
      <c r="A998" s="268" t="str">
        <f>D998&amp;E998&amp;F998</f>
        <v>CS(Sendust)596026</v>
      </c>
      <c r="B998" s="40" t="s">
        <v>94</v>
      </c>
      <c r="C998" s="40" t="s">
        <v>1488</v>
      </c>
      <c r="D998" s="40" t="s">
        <v>887</v>
      </c>
      <c r="E998" s="40" t="str">
        <f>MID(C998,3,3)</f>
        <v>596</v>
      </c>
      <c r="F998" s="162" t="str">
        <f>MID(C998,6,3)</f>
        <v>026</v>
      </c>
      <c r="G998" s="40">
        <v>54</v>
      </c>
    </row>
    <row r="999" spans="1:7" ht="18.75" customHeight="1">
      <c r="A999" s="268" t="str">
        <f>D999&amp;E999&amp;F999</f>
        <v>CS(Sendust)596060</v>
      </c>
      <c r="B999" s="40" t="s">
        <v>94</v>
      </c>
      <c r="C999" s="40" t="s">
        <v>1489</v>
      </c>
      <c r="D999" s="40" t="s">
        <v>887</v>
      </c>
      <c r="E999" s="40" t="str">
        <f>MID(C999,3,3)</f>
        <v>596</v>
      </c>
      <c r="F999" s="162" t="str">
        <f>MID(C999,6,3)</f>
        <v>060</v>
      </c>
      <c r="G999" s="40">
        <v>125</v>
      </c>
    </row>
    <row r="1000" spans="1:7" ht="18.75" customHeight="1">
      <c r="A1000" s="268" t="str">
        <f>D1000&amp;E1000&amp;F1000</f>
        <v>CS(Sendust)596075</v>
      </c>
      <c r="B1000" s="40" t="s">
        <v>94</v>
      </c>
      <c r="C1000" s="40" t="s">
        <v>1490</v>
      </c>
      <c r="D1000" s="40" t="s">
        <v>887</v>
      </c>
      <c r="E1000" s="40" t="str">
        <f>MID(C1000,3,3)</f>
        <v>596</v>
      </c>
      <c r="F1000" s="162" t="str">
        <f>MID(C1000,6,3)</f>
        <v>075</v>
      </c>
      <c r="G1000" s="40">
        <v>156</v>
      </c>
    </row>
    <row r="1001" spans="1:7" ht="18.75" customHeight="1">
      <c r="A1001" s="268" t="str">
        <f>D1001&amp;E1001&amp;F1001</f>
        <v>CS(Sendust)596090</v>
      </c>
      <c r="B1001" s="40" t="s">
        <v>94</v>
      </c>
      <c r="C1001" s="40" t="s">
        <v>1491</v>
      </c>
      <c r="D1001" s="40" t="s">
        <v>887</v>
      </c>
      <c r="E1001" s="40" t="str">
        <f>MID(C1001,3,3)</f>
        <v>596</v>
      </c>
      <c r="F1001" s="162" t="str">
        <f>MID(C1001,6,3)</f>
        <v>090</v>
      </c>
      <c r="G1001" s="40">
        <v>187</v>
      </c>
    </row>
    <row r="1002" spans="1:7" ht="18.75" customHeight="1">
      <c r="A1002" s="268" t="str">
        <f>D1002&amp;E1002&amp;F1002</f>
        <v>CS(Sendust)596125</v>
      </c>
      <c r="B1002" s="40" t="s">
        <v>94</v>
      </c>
      <c r="C1002" s="40" t="s">
        <v>1492</v>
      </c>
      <c r="D1002" s="40" t="s">
        <v>887</v>
      </c>
      <c r="E1002" s="40" t="str">
        <f>MID(C1002,3,3)</f>
        <v>596</v>
      </c>
      <c r="F1002" s="162" t="str">
        <f>MID(C1002,6,3)</f>
        <v>125</v>
      </c>
      <c r="G1002" s="40">
        <v>260</v>
      </c>
    </row>
    <row r="1003" spans="1:7" ht="18.75" customHeight="1">
      <c r="A1003" s="268" t="str">
        <f t="shared" si="116"/>
        <v>CS(Sendust)610026</v>
      </c>
      <c r="B1003" s="40" t="s">
        <v>94</v>
      </c>
      <c r="C1003" s="40" t="s">
        <v>844</v>
      </c>
      <c r="D1003" s="40" t="s">
        <v>889</v>
      </c>
      <c r="E1003" s="40" t="str">
        <f t="shared" si="117"/>
        <v>610</v>
      </c>
      <c r="F1003" s="162" t="str">
        <f t="shared" si="118"/>
        <v>026</v>
      </c>
      <c r="G1003" s="40">
        <v>83</v>
      </c>
    </row>
    <row r="1004" spans="1:7" ht="18.75" customHeight="1">
      <c r="A1004" s="268" t="str">
        <f>D1004&amp;E1004&amp;F1004</f>
        <v>CS(Sendust)610E20026</v>
      </c>
      <c r="B1004" s="40" t="s">
        <v>94</v>
      </c>
      <c r="C1004" s="40" t="s">
        <v>1028</v>
      </c>
      <c r="D1004" s="40" t="s">
        <v>887</v>
      </c>
      <c r="E1004" s="40" t="str">
        <f>MID(C1004,3,3)&amp;MID(C1004,9,10)</f>
        <v>610E20</v>
      </c>
      <c r="F1004" s="162" t="str">
        <f t="shared" si="118"/>
        <v>026</v>
      </c>
      <c r="G1004" s="40">
        <v>66</v>
      </c>
    </row>
    <row r="1005" spans="1:7" ht="18.75" customHeight="1">
      <c r="A1005" s="268" t="str">
        <f t="shared" si="116"/>
        <v>CS(Sendust)610060</v>
      </c>
      <c r="B1005" s="40" t="s">
        <v>94</v>
      </c>
      <c r="C1005" s="40" t="s">
        <v>845</v>
      </c>
      <c r="D1005" s="40" t="s">
        <v>889</v>
      </c>
      <c r="E1005" s="40" t="str">
        <f t="shared" si="117"/>
        <v>610</v>
      </c>
      <c r="F1005" s="162" t="str">
        <f t="shared" si="118"/>
        <v>060</v>
      </c>
      <c r="G1005" s="40">
        <v>192</v>
      </c>
    </row>
    <row r="1006" spans="1:7" ht="18.75" customHeight="1">
      <c r="A1006" s="268" t="str">
        <f>D1006&amp;E1006&amp;F1006</f>
        <v>CS(Sendust)610E20060</v>
      </c>
      <c r="B1006" s="40" t="s">
        <v>94</v>
      </c>
      <c r="C1006" s="40" t="s">
        <v>1029</v>
      </c>
      <c r="D1006" s="40" t="s">
        <v>887</v>
      </c>
      <c r="E1006" s="40" t="str">
        <f>MID(C1006,3,3)&amp;MID(C1006,9,10)</f>
        <v>610E20</v>
      </c>
      <c r="F1006" s="162" t="str">
        <f t="shared" si="118"/>
        <v>060</v>
      </c>
      <c r="G1006" s="40">
        <v>153</v>
      </c>
    </row>
    <row r="1007" spans="1:7" ht="18.75" customHeight="1">
      <c r="A1007" s="268" t="str">
        <f t="shared" si="116"/>
        <v>CS(Sendust)610075</v>
      </c>
      <c r="B1007" s="40" t="s">
        <v>94</v>
      </c>
      <c r="C1007" s="40" t="s">
        <v>846</v>
      </c>
      <c r="D1007" s="40" t="s">
        <v>889</v>
      </c>
      <c r="E1007" s="40" t="str">
        <f t="shared" si="117"/>
        <v>610</v>
      </c>
      <c r="F1007" s="162" t="str">
        <f t="shared" si="118"/>
        <v>075</v>
      </c>
      <c r="G1007" s="40">
        <v>240</v>
      </c>
    </row>
    <row r="1008" spans="1:7" ht="18.75" customHeight="1">
      <c r="A1008" s="268" t="str">
        <f t="shared" si="116"/>
        <v>CS(Sendust)610090</v>
      </c>
      <c r="B1008" s="40" t="s">
        <v>94</v>
      </c>
      <c r="C1008" s="40" t="s">
        <v>847</v>
      </c>
      <c r="D1008" s="40" t="s">
        <v>889</v>
      </c>
      <c r="E1008" s="40" t="str">
        <f t="shared" si="117"/>
        <v>610</v>
      </c>
      <c r="F1008" s="162" t="str">
        <f t="shared" si="118"/>
        <v>090</v>
      </c>
      <c r="G1008" s="40">
        <v>288</v>
      </c>
    </row>
    <row r="1009" spans="1:7" ht="18.75" customHeight="1">
      <c r="A1009" s="268" t="str">
        <f t="shared" si="116"/>
        <v>CS(Sendust)610125</v>
      </c>
      <c r="B1009" s="40" t="s">
        <v>94</v>
      </c>
      <c r="C1009" s="40" t="s">
        <v>848</v>
      </c>
      <c r="D1009" s="40" t="s">
        <v>889</v>
      </c>
      <c r="E1009" s="40" t="str">
        <f t="shared" si="117"/>
        <v>610</v>
      </c>
      <c r="F1009" s="162" t="str">
        <f t="shared" si="118"/>
        <v>125</v>
      </c>
      <c r="G1009" s="40">
        <v>400</v>
      </c>
    </row>
    <row r="1010" spans="1:7" ht="18.75" customHeight="1">
      <c r="A1010" s="268" t="str">
        <f aca="true" t="shared" si="119" ref="A1010:A1019">D1010&amp;E1010&amp;F1010</f>
        <v>CS(Sendust)640026</v>
      </c>
      <c r="B1010" s="40" t="s">
        <v>94</v>
      </c>
      <c r="C1010" s="40" t="s">
        <v>1493</v>
      </c>
      <c r="D1010" s="40" t="s">
        <v>887</v>
      </c>
      <c r="E1010" s="40" t="str">
        <f aca="true" t="shared" si="120" ref="E1010:E1019">MID(C1010,3,3)</f>
        <v>640</v>
      </c>
      <c r="F1010" s="162" t="str">
        <f aca="true" t="shared" si="121" ref="F1010:F1019">MID(C1010,6,3)</f>
        <v>026</v>
      </c>
      <c r="G1010" s="40">
        <v>49</v>
      </c>
    </row>
    <row r="1011" spans="1:7" ht="18.75" customHeight="1">
      <c r="A1011" s="268" t="str">
        <f t="shared" si="119"/>
        <v>CS(Sendust)640060</v>
      </c>
      <c r="B1011" s="40" t="s">
        <v>94</v>
      </c>
      <c r="C1011" s="40" t="s">
        <v>1494</v>
      </c>
      <c r="D1011" s="40" t="s">
        <v>887</v>
      </c>
      <c r="E1011" s="40" t="str">
        <f t="shared" si="120"/>
        <v>640</v>
      </c>
      <c r="F1011" s="162" t="str">
        <f t="shared" si="121"/>
        <v>060</v>
      </c>
      <c r="G1011" s="40">
        <v>113</v>
      </c>
    </row>
    <row r="1012" spans="1:7" ht="18.75" customHeight="1">
      <c r="A1012" s="268" t="str">
        <f t="shared" si="119"/>
        <v>CS(Sendust)640075</v>
      </c>
      <c r="B1012" s="40" t="s">
        <v>94</v>
      </c>
      <c r="C1012" s="40" t="s">
        <v>1495</v>
      </c>
      <c r="D1012" s="40" t="s">
        <v>887</v>
      </c>
      <c r="E1012" s="40" t="str">
        <f t="shared" si="120"/>
        <v>640</v>
      </c>
      <c r="F1012" s="162" t="str">
        <f t="shared" si="121"/>
        <v>075</v>
      </c>
      <c r="G1012" s="40">
        <v>141</v>
      </c>
    </row>
    <row r="1013" spans="1:7" ht="18.75" customHeight="1">
      <c r="A1013" s="268" t="str">
        <f t="shared" si="119"/>
        <v>CS(Sendust)640090</v>
      </c>
      <c r="B1013" s="40" t="s">
        <v>94</v>
      </c>
      <c r="C1013" s="40" t="s">
        <v>1496</v>
      </c>
      <c r="D1013" s="40" t="s">
        <v>887</v>
      </c>
      <c r="E1013" s="40" t="str">
        <f t="shared" si="120"/>
        <v>640</v>
      </c>
      <c r="F1013" s="162" t="str">
        <f t="shared" si="121"/>
        <v>090</v>
      </c>
      <c r="G1013" s="40">
        <v>169</v>
      </c>
    </row>
    <row r="1014" spans="1:7" ht="18.75" customHeight="1">
      <c r="A1014" s="268" t="str">
        <f t="shared" si="119"/>
        <v>CS(Sendust)640125</v>
      </c>
      <c r="B1014" s="40" t="s">
        <v>94</v>
      </c>
      <c r="C1014" s="40" t="s">
        <v>1497</v>
      </c>
      <c r="D1014" s="40" t="s">
        <v>887</v>
      </c>
      <c r="E1014" s="40" t="str">
        <f t="shared" si="120"/>
        <v>640</v>
      </c>
      <c r="F1014" s="162" t="str">
        <f t="shared" si="121"/>
        <v>125</v>
      </c>
      <c r="G1014" s="40">
        <v>234</v>
      </c>
    </row>
    <row r="1015" spans="1:7" ht="18.75" customHeight="1">
      <c r="A1015" s="268" t="str">
        <f t="shared" si="119"/>
        <v>CS(Sendust)680026</v>
      </c>
      <c r="B1015" s="40" t="s">
        <v>94</v>
      </c>
      <c r="C1015" s="40" t="s">
        <v>1498</v>
      </c>
      <c r="D1015" s="40" t="s">
        <v>887</v>
      </c>
      <c r="E1015" s="40" t="str">
        <f t="shared" si="120"/>
        <v>680</v>
      </c>
      <c r="F1015" s="162" t="str">
        <f t="shared" si="121"/>
        <v>026</v>
      </c>
      <c r="G1015" s="40">
        <v>62</v>
      </c>
    </row>
    <row r="1016" spans="1:7" ht="18.75" customHeight="1">
      <c r="A1016" s="268" t="str">
        <f t="shared" si="119"/>
        <v>CS(Sendust)680060</v>
      </c>
      <c r="B1016" s="40" t="s">
        <v>94</v>
      </c>
      <c r="C1016" s="40" t="s">
        <v>1499</v>
      </c>
      <c r="D1016" s="40" t="s">
        <v>887</v>
      </c>
      <c r="E1016" s="40" t="str">
        <f t="shared" si="120"/>
        <v>680</v>
      </c>
      <c r="F1016" s="162" t="str">
        <f t="shared" si="121"/>
        <v>060</v>
      </c>
      <c r="G1016" s="40">
        <v>143</v>
      </c>
    </row>
    <row r="1017" spans="1:7" ht="18.75" customHeight="1">
      <c r="A1017" s="268" t="str">
        <f t="shared" si="119"/>
        <v>CS(Sendust)680075</v>
      </c>
      <c r="B1017" s="40" t="s">
        <v>94</v>
      </c>
      <c r="C1017" s="40" t="s">
        <v>1500</v>
      </c>
      <c r="D1017" s="40" t="s">
        <v>887</v>
      </c>
      <c r="E1017" s="40" t="str">
        <f t="shared" si="120"/>
        <v>680</v>
      </c>
      <c r="F1017" s="162" t="str">
        <f t="shared" si="121"/>
        <v>075</v>
      </c>
      <c r="G1017" s="40">
        <v>179</v>
      </c>
    </row>
    <row r="1018" spans="1:7" ht="18.75" customHeight="1">
      <c r="A1018" s="268" t="str">
        <f t="shared" si="119"/>
        <v>CS(Sendust)680090</v>
      </c>
      <c r="B1018" s="40" t="s">
        <v>94</v>
      </c>
      <c r="C1018" s="40" t="s">
        <v>1501</v>
      </c>
      <c r="D1018" s="40" t="s">
        <v>887</v>
      </c>
      <c r="E1018" s="40" t="str">
        <f t="shared" si="120"/>
        <v>680</v>
      </c>
      <c r="F1018" s="162" t="str">
        <f t="shared" si="121"/>
        <v>090</v>
      </c>
      <c r="G1018" s="40">
        <v>215</v>
      </c>
    </row>
    <row r="1019" spans="1:7" ht="18.75" customHeight="1">
      <c r="A1019" s="268" t="str">
        <f t="shared" si="119"/>
        <v>CS(Sendust)680125</v>
      </c>
      <c r="B1019" s="40" t="s">
        <v>94</v>
      </c>
      <c r="C1019" s="40" t="s">
        <v>1502</v>
      </c>
      <c r="D1019" s="40" t="s">
        <v>887</v>
      </c>
      <c r="E1019" s="40" t="str">
        <f t="shared" si="120"/>
        <v>680</v>
      </c>
      <c r="F1019" s="162" t="str">
        <f t="shared" si="121"/>
        <v>125</v>
      </c>
      <c r="G1019" s="40">
        <v>299</v>
      </c>
    </row>
    <row r="1020" spans="1:7" ht="18.75" customHeight="1">
      <c r="A1020" s="268" t="str">
        <f t="shared" si="116"/>
        <v>CS(Sendust)740026</v>
      </c>
      <c r="B1020" s="40" t="s">
        <v>94</v>
      </c>
      <c r="C1020" s="40" t="s">
        <v>849</v>
      </c>
      <c r="D1020" s="40" t="s">
        <v>889</v>
      </c>
      <c r="E1020" s="40" t="str">
        <f t="shared" si="117"/>
        <v>740</v>
      </c>
      <c r="F1020" s="162" t="str">
        <f t="shared" si="118"/>
        <v>026</v>
      </c>
      <c r="G1020" s="40">
        <v>89</v>
      </c>
    </row>
    <row r="1021" spans="1:7" ht="18.75" customHeight="1">
      <c r="A1021" s="268" t="str">
        <f t="shared" si="116"/>
        <v>CS(Sendust)740060</v>
      </c>
      <c r="B1021" s="40" t="s">
        <v>94</v>
      </c>
      <c r="C1021" s="40" t="s">
        <v>850</v>
      </c>
      <c r="D1021" s="40" t="s">
        <v>889</v>
      </c>
      <c r="E1021" s="40" t="str">
        <f t="shared" si="117"/>
        <v>740</v>
      </c>
      <c r="F1021" s="162" t="str">
        <f t="shared" si="118"/>
        <v>060</v>
      </c>
      <c r="G1021" s="40">
        <v>206</v>
      </c>
    </row>
    <row r="1022" spans="1:7" ht="18.75" customHeight="1">
      <c r="A1022" s="268" t="str">
        <f t="shared" si="116"/>
        <v>CS(Sendust)740075</v>
      </c>
      <c r="B1022" s="40" t="s">
        <v>94</v>
      </c>
      <c r="C1022" s="40" t="s">
        <v>851</v>
      </c>
      <c r="D1022" s="40" t="s">
        <v>889</v>
      </c>
      <c r="E1022" s="40" t="str">
        <f t="shared" si="117"/>
        <v>740</v>
      </c>
      <c r="F1022" s="162" t="str">
        <f t="shared" si="118"/>
        <v>075</v>
      </c>
      <c r="G1022" s="40">
        <v>257</v>
      </c>
    </row>
    <row r="1023" spans="1:7" ht="18.75" customHeight="1">
      <c r="A1023" s="268" t="str">
        <f t="shared" si="116"/>
        <v>CS(Sendust)740090</v>
      </c>
      <c r="B1023" s="40" t="s">
        <v>94</v>
      </c>
      <c r="C1023" s="40" t="s">
        <v>852</v>
      </c>
      <c r="D1023" s="40" t="s">
        <v>889</v>
      </c>
      <c r="E1023" s="40" t="str">
        <f t="shared" si="117"/>
        <v>740</v>
      </c>
      <c r="F1023" s="162" t="str">
        <f t="shared" si="118"/>
        <v>090</v>
      </c>
      <c r="G1023" s="40">
        <v>309</v>
      </c>
    </row>
    <row r="1024" spans="1:7" ht="18.75" customHeight="1">
      <c r="A1024" s="268" t="str">
        <f t="shared" si="116"/>
        <v>CS(Sendust)740125</v>
      </c>
      <c r="B1024" s="40" t="s">
        <v>94</v>
      </c>
      <c r="C1024" s="40" t="s">
        <v>853</v>
      </c>
      <c r="D1024" s="40" t="s">
        <v>889</v>
      </c>
      <c r="E1024" s="40" t="str">
        <f t="shared" si="117"/>
        <v>740</v>
      </c>
      <c r="F1024" s="162" t="str">
        <f t="shared" si="118"/>
        <v>125</v>
      </c>
      <c r="G1024" s="40">
        <v>429</v>
      </c>
    </row>
    <row r="1025" spans="1:7" ht="18.75" customHeight="1">
      <c r="A1025" s="268" t="str">
        <f t="shared" si="116"/>
        <v>CS(Sendust)777026</v>
      </c>
      <c r="B1025" s="40" t="s">
        <v>94</v>
      </c>
      <c r="C1025" s="40" t="s">
        <v>854</v>
      </c>
      <c r="D1025" s="40" t="s">
        <v>889</v>
      </c>
      <c r="E1025" s="40" t="str">
        <f t="shared" si="117"/>
        <v>777</v>
      </c>
      <c r="F1025" s="162" t="str">
        <f t="shared" si="118"/>
        <v>026</v>
      </c>
      <c r="G1025" s="40">
        <v>30</v>
      </c>
    </row>
    <row r="1026" spans="1:7" ht="18.75" customHeight="1">
      <c r="A1026" s="268" t="str">
        <f aca="true" t="shared" si="122" ref="A1026:A1095">D1026&amp;E1026&amp;F1026</f>
        <v>CS(Sendust)777060</v>
      </c>
      <c r="B1026" s="40" t="s">
        <v>94</v>
      </c>
      <c r="C1026" s="40" t="s">
        <v>855</v>
      </c>
      <c r="D1026" s="40" t="s">
        <v>889</v>
      </c>
      <c r="E1026" s="40" t="str">
        <f aca="true" t="shared" si="123" ref="E1026:E1047">MID(C1026,3,3)</f>
        <v>777</v>
      </c>
      <c r="F1026" s="162" t="str">
        <f t="shared" si="118"/>
        <v>060</v>
      </c>
      <c r="G1026" s="40">
        <v>68</v>
      </c>
    </row>
    <row r="1027" spans="1:7" ht="18.75" customHeight="1">
      <c r="A1027" s="268" t="str">
        <f t="shared" si="122"/>
        <v>CS(Sendust)777075</v>
      </c>
      <c r="B1027" s="40" t="s">
        <v>94</v>
      </c>
      <c r="C1027" s="40" t="s">
        <v>856</v>
      </c>
      <c r="D1027" s="40" t="s">
        <v>889</v>
      </c>
      <c r="E1027" s="40" t="str">
        <f t="shared" si="123"/>
        <v>777</v>
      </c>
      <c r="F1027" s="162" t="str">
        <f t="shared" si="118"/>
        <v>075</v>
      </c>
      <c r="G1027" s="40">
        <v>85</v>
      </c>
    </row>
    <row r="1028" spans="1:7" ht="18.75" customHeight="1">
      <c r="A1028" s="268" t="str">
        <f t="shared" si="122"/>
        <v>CS(Sendust)777090</v>
      </c>
      <c r="B1028" s="40" t="s">
        <v>94</v>
      </c>
      <c r="C1028" s="40" t="s">
        <v>857</v>
      </c>
      <c r="D1028" s="40" t="s">
        <v>889</v>
      </c>
      <c r="E1028" s="40" t="str">
        <f t="shared" si="123"/>
        <v>777</v>
      </c>
      <c r="F1028" s="162" t="str">
        <f t="shared" si="118"/>
        <v>090</v>
      </c>
      <c r="G1028" s="40">
        <v>102</v>
      </c>
    </row>
    <row r="1029" spans="1:7" ht="18.75" customHeight="1">
      <c r="A1029" s="268" t="str">
        <f t="shared" si="122"/>
        <v>CS(Sendust)777125</v>
      </c>
      <c r="B1029" s="40" t="s">
        <v>94</v>
      </c>
      <c r="C1029" s="40" t="s">
        <v>858</v>
      </c>
      <c r="D1029" s="40" t="s">
        <v>889</v>
      </c>
      <c r="E1029" s="40" t="str">
        <f t="shared" si="123"/>
        <v>777</v>
      </c>
      <c r="F1029" s="162" t="str">
        <f t="shared" si="118"/>
        <v>125</v>
      </c>
      <c r="G1029" s="40">
        <v>142</v>
      </c>
    </row>
    <row r="1030" spans="1:7" ht="18.75" customHeight="1">
      <c r="A1030" s="268" t="str">
        <f t="shared" si="122"/>
        <v>CS(Sendust)778026</v>
      </c>
      <c r="B1030" s="40" t="s">
        <v>94</v>
      </c>
      <c r="C1030" s="40" t="s">
        <v>859</v>
      </c>
      <c r="D1030" s="40" t="s">
        <v>889</v>
      </c>
      <c r="E1030" s="40" t="str">
        <f t="shared" si="123"/>
        <v>778</v>
      </c>
      <c r="F1030" s="162" t="str">
        <f t="shared" si="118"/>
        <v>026</v>
      </c>
      <c r="G1030" s="40">
        <v>37</v>
      </c>
    </row>
    <row r="1031" spans="1:7" ht="18.75" customHeight="1">
      <c r="A1031" s="268" t="str">
        <f t="shared" si="122"/>
        <v>CS(Sendust)778060</v>
      </c>
      <c r="B1031" s="40" t="s">
        <v>94</v>
      </c>
      <c r="C1031" s="40" t="s">
        <v>860</v>
      </c>
      <c r="D1031" s="40" t="s">
        <v>889</v>
      </c>
      <c r="E1031" s="40" t="str">
        <f t="shared" si="123"/>
        <v>778</v>
      </c>
      <c r="F1031" s="162" t="str">
        <f t="shared" si="118"/>
        <v>060</v>
      </c>
      <c r="G1031" s="40">
        <v>85</v>
      </c>
    </row>
    <row r="1032" spans="1:7" ht="18.75" customHeight="1">
      <c r="A1032" s="268" t="str">
        <f t="shared" si="122"/>
        <v>CS(Sendust)778075</v>
      </c>
      <c r="B1032" s="40" t="s">
        <v>94</v>
      </c>
      <c r="C1032" s="40" t="s">
        <v>1020</v>
      </c>
      <c r="D1032" s="40" t="s">
        <v>887</v>
      </c>
      <c r="E1032" s="40" t="str">
        <f t="shared" si="123"/>
        <v>778</v>
      </c>
      <c r="F1032" s="162" t="str">
        <f t="shared" si="118"/>
        <v>075</v>
      </c>
      <c r="G1032" s="40">
        <v>107</v>
      </c>
    </row>
    <row r="1033" spans="1:7" ht="18.75" customHeight="1">
      <c r="A1033" s="268" t="str">
        <f t="shared" si="122"/>
        <v>CS(Sendust)778090</v>
      </c>
      <c r="B1033" s="40" t="s">
        <v>94</v>
      </c>
      <c r="C1033" s="40" t="s">
        <v>1021</v>
      </c>
      <c r="D1033" s="40" t="s">
        <v>887</v>
      </c>
      <c r="E1033" s="40" t="str">
        <f t="shared" si="123"/>
        <v>778</v>
      </c>
      <c r="F1033" s="162" t="str">
        <f t="shared" si="118"/>
        <v>090</v>
      </c>
      <c r="G1033" s="40">
        <v>128</v>
      </c>
    </row>
    <row r="1034" spans="1:7" ht="18.75" customHeight="1">
      <c r="A1034" s="268" t="str">
        <f t="shared" si="122"/>
        <v>CS(Sendust)778125</v>
      </c>
      <c r="B1034" s="40" t="s">
        <v>94</v>
      </c>
      <c r="C1034" s="40" t="s">
        <v>861</v>
      </c>
      <c r="D1034" s="40" t="s">
        <v>887</v>
      </c>
      <c r="E1034" s="40" t="str">
        <f t="shared" si="123"/>
        <v>778</v>
      </c>
      <c r="F1034" s="162" t="str">
        <f t="shared" si="118"/>
        <v>125</v>
      </c>
      <c r="G1034" s="40">
        <v>178</v>
      </c>
    </row>
    <row r="1035" spans="1:7" ht="18.75" customHeight="1">
      <c r="A1035" s="268" t="str">
        <f>D1035&amp;E1035&amp;F1035</f>
        <v>CS(Sendust)888026</v>
      </c>
      <c r="B1035" s="40" t="s">
        <v>94</v>
      </c>
      <c r="C1035" s="40" t="s">
        <v>1048</v>
      </c>
      <c r="D1035" s="40" t="s">
        <v>887</v>
      </c>
      <c r="E1035" s="40" t="str">
        <f>MID(C1035,3,3)</f>
        <v>888</v>
      </c>
      <c r="F1035" s="162" t="str">
        <f>MID(C1035,6,3)</f>
        <v>026</v>
      </c>
      <c r="G1035" s="40">
        <v>24</v>
      </c>
    </row>
    <row r="1036" spans="1:7" ht="18.75" customHeight="1">
      <c r="A1036" s="268" t="str">
        <f>D1036&amp;E1036&amp;F1036</f>
        <v>CS(Sendust)888060</v>
      </c>
      <c r="B1036" s="40" t="s">
        <v>94</v>
      </c>
      <c r="C1036" s="40" t="s">
        <v>1049</v>
      </c>
      <c r="D1036" s="40" t="s">
        <v>887</v>
      </c>
      <c r="E1036" s="40" t="str">
        <f>MID(C1036,3,3)</f>
        <v>888</v>
      </c>
      <c r="F1036" s="162" t="str">
        <f>MID(C1036,6,3)</f>
        <v>060</v>
      </c>
      <c r="G1036" s="40">
        <v>57</v>
      </c>
    </row>
    <row r="1037" spans="1:7" ht="18.75" customHeight="1">
      <c r="A1037" s="268" t="str">
        <f>D1037&amp;E1037&amp;F1037</f>
        <v>CS(Sendust)888075</v>
      </c>
      <c r="B1037" s="40" t="s">
        <v>94</v>
      </c>
      <c r="C1037" s="40" t="s">
        <v>1050</v>
      </c>
      <c r="D1037" s="40" t="s">
        <v>887</v>
      </c>
      <c r="E1037" s="40" t="str">
        <f>MID(C1037,3,3)</f>
        <v>888</v>
      </c>
      <c r="F1037" s="162" t="str">
        <f>MID(C1037,6,3)</f>
        <v>075</v>
      </c>
      <c r="G1037" s="40">
        <v>71</v>
      </c>
    </row>
    <row r="1038" spans="1:7" ht="18.75" customHeight="1">
      <c r="A1038" s="268" t="str">
        <f>D1038&amp;E1038&amp;F1038</f>
        <v>CS(Sendust)888090</v>
      </c>
      <c r="B1038" s="40" t="s">
        <v>94</v>
      </c>
      <c r="C1038" s="40" t="s">
        <v>1051</v>
      </c>
      <c r="D1038" s="40" t="s">
        <v>887</v>
      </c>
      <c r="E1038" s="40" t="str">
        <f>MID(C1038,3,3)</f>
        <v>888</v>
      </c>
      <c r="F1038" s="162" t="str">
        <f>MID(C1038,6,3)</f>
        <v>090</v>
      </c>
      <c r="G1038" s="40">
        <v>85</v>
      </c>
    </row>
    <row r="1039" spans="1:7" ht="18.75" customHeight="1">
      <c r="A1039" s="268" t="str">
        <f>D1039&amp;E1039&amp;F1039</f>
        <v>CS(Sendust)888125</v>
      </c>
      <c r="B1039" s="40" t="s">
        <v>94</v>
      </c>
      <c r="C1039" s="40" t="s">
        <v>1052</v>
      </c>
      <c r="D1039" s="40" t="s">
        <v>887</v>
      </c>
      <c r="E1039" s="40" t="str">
        <f>MID(C1039,3,3)</f>
        <v>888</v>
      </c>
      <c r="F1039" s="162" t="str">
        <f>MID(C1039,6,3)</f>
        <v>125</v>
      </c>
      <c r="G1039" s="40">
        <v>119</v>
      </c>
    </row>
    <row r="1040" spans="1:7" ht="18.75" customHeight="1">
      <c r="A1040" s="268" t="str">
        <f t="shared" si="122"/>
        <v>HS(HS)096026</v>
      </c>
      <c r="B1040" s="40" t="s">
        <v>94</v>
      </c>
      <c r="C1040" s="40" t="s">
        <v>1014</v>
      </c>
      <c r="D1040" s="40" t="s">
        <v>900</v>
      </c>
      <c r="E1040" s="40" t="str">
        <f t="shared" si="123"/>
        <v>096</v>
      </c>
      <c r="F1040" s="162" t="str">
        <f t="shared" si="118"/>
        <v>026</v>
      </c>
      <c r="G1040" s="40">
        <v>11</v>
      </c>
    </row>
    <row r="1041" spans="1:7" ht="18.75" customHeight="1">
      <c r="A1041" s="268" t="str">
        <f t="shared" si="122"/>
        <v>HS(HS)096060</v>
      </c>
      <c r="B1041" s="40" t="s">
        <v>94</v>
      </c>
      <c r="C1041" s="40" t="s">
        <v>901</v>
      </c>
      <c r="D1041" s="40" t="s">
        <v>900</v>
      </c>
      <c r="E1041" s="40" t="str">
        <f t="shared" si="123"/>
        <v>096</v>
      </c>
      <c r="F1041" s="162" t="str">
        <f t="shared" si="118"/>
        <v>060</v>
      </c>
      <c r="G1041" s="40">
        <v>25</v>
      </c>
    </row>
    <row r="1042" spans="1:7" ht="18.75" customHeight="1">
      <c r="A1042" s="268" t="str">
        <f t="shared" si="122"/>
        <v>HS(HS)096075</v>
      </c>
      <c r="B1042" s="40" t="s">
        <v>94</v>
      </c>
      <c r="C1042" s="40" t="s">
        <v>902</v>
      </c>
      <c r="D1042" s="40" t="s">
        <v>900</v>
      </c>
      <c r="E1042" s="40" t="str">
        <f t="shared" si="123"/>
        <v>096</v>
      </c>
      <c r="F1042" s="162" t="str">
        <f t="shared" si="118"/>
        <v>075</v>
      </c>
      <c r="G1042" s="40">
        <v>32</v>
      </c>
    </row>
    <row r="1043" spans="1:7" ht="18.75" customHeight="1">
      <c r="A1043" s="268" t="str">
        <f t="shared" si="122"/>
        <v>HS(HS)096090</v>
      </c>
      <c r="B1043" s="40" t="s">
        <v>94</v>
      </c>
      <c r="C1043" s="40" t="s">
        <v>903</v>
      </c>
      <c r="D1043" s="40" t="s">
        <v>900</v>
      </c>
      <c r="E1043" s="40" t="str">
        <f t="shared" si="123"/>
        <v>096</v>
      </c>
      <c r="F1043" s="162" t="str">
        <f t="shared" si="118"/>
        <v>090</v>
      </c>
      <c r="G1043" s="40">
        <v>38</v>
      </c>
    </row>
    <row r="1044" spans="1:7" ht="18.75" customHeight="1">
      <c r="A1044" s="268" t="str">
        <f t="shared" si="122"/>
        <v>HS(HS)097026</v>
      </c>
      <c r="B1044" s="40" t="s">
        <v>94</v>
      </c>
      <c r="C1044" s="40" t="s">
        <v>1015</v>
      </c>
      <c r="D1044" s="40" t="s">
        <v>900</v>
      </c>
      <c r="E1044" s="40" t="str">
        <f t="shared" si="123"/>
        <v>097</v>
      </c>
      <c r="F1044" s="162" t="str">
        <f t="shared" si="118"/>
        <v>026</v>
      </c>
      <c r="G1044" s="40">
        <v>14</v>
      </c>
    </row>
    <row r="1045" spans="1:7" ht="18.75" customHeight="1">
      <c r="A1045" s="268" t="str">
        <f t="shared" si="122"/>
        <v>HS(HS)097060</v>
      </c>
      <c r="B1045" s="40" t="s">
        <v>94</v>
      </c>
      <c r="C1045" s="40" t="s">
        <v>904</v>
      </c>
      <c r="D1045" s="40" t="s">
        <v>900</v>
      </c>
      <c r="E1045" s="40" t="str">
        <f t="shared" si="123"/>
        <v>097</v>
      </c>
      <c r="F1045" s="162" t="str">
        <f t="shared" si="118"/>
        <v>060</v>
      </c>
      <c r="G1045" s="40">
        <v>32</v>
      </c>
    </row>
    <row r="1046" spans="1:7" ht="18.75" customHeight="1">
      <c r="A1046" s="268" t="str">
        <f t="shared" si="122"/>
        <v>HS(HS)097075</v>
      </c>
      <c r="B1046" s="40" t="s">
        <v>94</v>
      </c>
      <c r="C1046" s="40" t="s">
        <v>905</v>
      </c>
      <c r="D1046" s="40" t="s">
        <v>900</v>
      </c>
      <c r="E1046" s="40" t="str">
        <f t="shared" si="123"/>
        <v>097</v>
      </c>
      <c r="F1046" s="162" t="str">
        <f t="shared" si="118"/>
        <v>075</v>
      </c>
      <c r="G1046" s="40">
        <v>40</v>
      </c>
    </row>
    <row r="1047" spans="1:7" ht="18.75" customHeight="1">
      <c r="A1047" s="268" t="str">
        <f t="shared" si="122"/>
        <v>HS(HS)097090</v>
      </c>
      <c r="B1047" s="40" t="s">
        <v>94</v>
      </c>
      <c r="C1047" s="40" t="s">
        <v>906</v>
      </c>
      <c r="D1047" s="40" t="s">
        <v>900</v>
      </c>
      <c r="E1047" s="40" t="str">
        <f t="shared" si="123"/>
        <v>097</v>
      </c>
      <c r="F1047" s="162" t="str">
        <f t="shared" si="118"/>
        <v>090</v>
      </c>
      <c r="G1047" s="40">
        <v>48</v>
      </c>
    </row>
    <row r="1048" spans="1:7" ht="18.75" customHeight="1">
      <c r="A1048" s="268" t="str">
        <f>D1048&amp;E1048&amp;F1048</f>
        <v>HS(HS)1013019</v>
      </c>
      <c r="B1048" s="40" t="s">
        <v>94</v>
      </c>
      <c r="C1048" s="40" t="s">
        <v>1077</v>
      </c>
      <c r="D1048" s="40" t="s">
        <v>899</v>
      </c>
      <c r="E1048" s="40" t="str">
        <f aca="true" t="shared" si="124" ref="E1048:E1053">MID(C1048,3,4)</f>
        <v>1013</v>
      </c>
      <c r="F1048" s="162" t="str">
        <f aca="true" t="shared" si="125" ref="F1048:F1053">MID(C1048,7,3)</f>
        <v>019</v>
      </c>
      <c r="G1048" s="40">
        <v>29</v>
      </c>
    </row>
    <row r="1049" spans="1:7" ht="18.75" customHeight="1">
      <c r="A1049" s="268" t="str">
        <f t="shared" si="122"/>
        <v>HS(HS)1013026</v>
      </c>
      <c r="B1049" s="40" t="s">
        <v>94</v>
      </c>
      <c r="C1049" s="40" t="s">
        <v>907</v>
      </c>
      <c r="D1049" s="40" t="s">
        <v>900</v>
      </c>
      <c r="E1049" s="40" t="str">
        <f t="shared" si="124"/>
        <v>1013</v>
      </c>
      <c r="F1049" s="162" t="str">
        <f t="shared" si="125"/>
        <v>026</v>
      </c>
      <c r="G1049" s="40">
        <v>40</v>
      </c>
    </row>
    <row r="1050" spans="1:7" ht="18.75" customHeight="1">
      <c r="A1050" s="268" t="str">
        <f t="shared" si="122"/>
        <v>HS(HS)1013060</v>
      </c>
      <c r="B1050" s="40" t="s">
        <v>94</v>
      </c>
      <c r="C1050" s="40" t="s">
        <v>908</v>
      </c>
      <c r="D1050" s="40" t="s">
        <v>900</v>
      </c>
      <c r="E1050" s="40" t="str">
        <f t="shared" si="124"/>
        <v>1013</v>
      </c>
      <c r="F1050" s="162" t="str">
        <f t="shared" si="125"/>
        <v>060</v>
      </c>
      <c r="G1050" s="40">
        <v>92</v>
      </c>
    </row>
    <row r="1051" spans="1:7" ht="18.75" customHeight="1">
      <c r="A1051" s="268" t="str">
        <f>D1051&amp;E1051&amp;F1051</f>
        <v>HS(HS)1016019</v>
      </c>
      <c r="B1051" s="40" t="s">
        <v>94</v>
      </c>
      <c r="C1051" s="40" t="s">
        <v>1078</v>
      </c>
      <c r="D1051" s="40" t="s">
        <v>899</v>
      </c>
      <c r="E1051" s="40" t="str">
        <f t="shared" si="124"/>
        <v>1016</v>
      </c>
      <c r="F1051" s="162" t="str">
        <f t="shared" si="125"/>
        <v>019</v>
      </c>
      <c r="G1051" s="40">
        <v>35</v>
      </c>
    </row>
    <row r="1052" spans="1:7" ht="18.75" customHeight="1">
      <c r="A1052" s="268" t="str">
        <f t="shared" si="122"/>
        <v>HS(HS)1016026</v>
      </c>
      <c r="B1052" s="40" t="s">
        <v>94</v>
      </c>
      <c r="C1052" s="40" t="s">
        <v>909</v>
      </c>
      <c r="D1052" s="40" t="s">
        <v>900</v>
      </c>
      <c r="E1052" s="40" t="str">
        <f t="shared" si="124"/>
        <v>1016</v>
      </c>
      <c r="F1052" s="162" t="str">
        <f t="shared" si="125"/>
        <v>026</v>
      </c>
      <c r="G1052" s="40">
        <v>48</v>
      </c>
    </row>
    <row r="1053" spans="1:7" ht="18.75" customHeight="1">
      <c r="A1053" s="268" t="str">
        <f t="shared" si="122"/>
        <v>HS(HS)1016060</v>
      </c>
      <c r="B1053" s="40" t="s">
        <v>94</v>
      </c>
      <c r="C1053" s="40" t="s">
        <v>910</v>
      </c>
      <c r="D1053" s="40" t="s">
        <v>900</v>
      </c>
      <c r="E1053" s="40" t="str">
        <f t="shared" si="124"/>
        <v>1016</v>
      </c>
      <c r="F1053" s="162" t="str">
        <f t="shared" si="125"/>
        <v>060</v>
      </c>
      <c r="G1053" s="40">
        <v>112</v>
      </c>
    </row>
    <row r="1054" spans="1:7" ht="18.75" customHeight="1">
      <c r="A1054" s="268" t="str">
        <f t="shared" si="122"/>
        <v>HS(HS)102026</v>
      </c>
      <c r="B1054" s="40" t="s">
        <v>94</v>
      </c>
      <c r="C1054" s="40" t="s">
        <v>911</v>
      </c>
      <c r="D1054" s="40" t="s">
        <v>900</v>
      </c>
      <c r="E1054" s="40" t="str">
        <f>MID(C1054,3,3)</f>
        <v>102</v>
      </c>
      <c r="F1054" s="162" t="str">
        <f>MID(C1054,6,3)</f>
        <v>026</v>
      </c>
      <c r="G1054" s="40">
        <v>14</v>
      </c>
    </row>
    <row r="1055" spans="1:7" ht="18.75" customHeight="1">
      <c r="A1055" s="268" t="str">
        <f t="shared" si="122"/>
        <v>HS(HS)102060</v>
      </c>
      <c r="B1055" s="40" t="s">
        <v>94</v>
      </c>
      <c r="C1055" s="40" t="s">
        <v>912</v>
      </c>
      <c r="D1055" s="40" t="s">
        <v>900</v>
      </c>
      <c r="E1055" s="40" t="str">
        <f>MID(C1055,3,3)</f>
        <v>102</v>
      </c>
      <c r="F1055" s="162" t="str">
        <f>MID(C1055,6,3)</f>
        <v>060</v>
      </c>
      <c r="G1055" s="40">
        <v>32</v>
      </c>
    </row>
    <row r="1056" spans="1:7" ht="18.75" customHeight="1">
      <c r="A1056" s="268" t="str">
        <f t="shared" si="122"/>
        <v>HS(HS)102075</v>
      </c>
      <c r="B1056" s="40" t="s">
        <v>94</v>
      </c>
      <c r="C1056" s="40" t="s">
        <v>913</v>
      </c>
      <c r="D1056" s="40" t="s">
        <v>900</v>
      </c>
      <c r="E1056" s="40" t="str">
        <f>MID(C1056,3,3)</f>
        <v>102</v>
      </c>
      <c r="F1056" s="162" t="str">
        <f>MID(C1056,6,3)</f>
        <v>075</v>
      </c>
      <c r="G1056" s="40">
        <v>40</v>
      </c>
    </row>
    <row r="1057" spans="1:7" ht="18.75" customHeight="1">
      <c r="A1057" s="268" t="str">
        <f t="shared" si="122"/>
        <v>HS(HS)102090</v>
      </c>
      <c r="B1057" s="40" t="s">
        <v>94</v>
      </c>
      <c r="C1057" s="40" t="s">
        <v>914</v>
      </c>
      <c r="D1057" s="40" t="s">
        <v>900</v>
      </c>
      <c r="E1057" s="40" t="str">
        <f>MID(C1057,3,3)</f>
        <v>102</v>
      </c>
      <c r="F1057" s="162" t="str">
        <f>MID(C1057,6,3)</f>
        <v>090</v>
      </c>
      <c r="G1057" s="40">
        <v>48</v>
      </c>
    </row>
    <row r="1058" spans="1:7" ht="18.75" customHeight="1">
      <c r="A1058" s="268" t="str">
        <f>D1058&amp;E1058&amp;F1058</f>
        <v>HS(HS)1027019</v>
      </c>
      <c r="B1058" s="40" t="s">
        <v>94</v>
      </c>
      <c r="C1058" s="40" t="s">
        <v>1079</v>
      </c>
      <c r="D1058" s="40" t="s">
        <v>899</v>
      </c>
      <c r="E1058" s="40" t="str">
        <f aca="true" t="shared" si="126" ref="E1058:E1063">MID(C1058,3,4)</f>
        <v>1027</v>
      </c>
      <c r="F1058" s="162" t="str">
        <f aca="true" t="shared" si="127" ref="F1058:F1063">MID(C1058,7,3)</f>
        <v>019</v>
      </c>
      <c r="G1058" s="40">
        <v>58</v>
      </c>
    </row>
    <row r="1059" spans="1:7" ht="18.75" customHeight="1">
      <c r="A1059" s="268" t="str">
        <f t="shared" si="122"/>
        <v>HS(HS)1027026</v>
      </c>
      <c r="B1059" s="40" t="s">
        <v>94</v>
      </c>
      <c r="C1059" s="40" t="s">
        <v>915</v>
      </c>
      <c r="D1059" s="40" t="s">
        <v>900</v>
      </c>
      <c r="E1059" s="40" t="str">
        <f t="shared" si="126"/>
        <v>1027</v>
      </c>
      <c r="F1059" s="162" t="str">
        <f t="shared" si="127"/>
        <v>026</v>
      </c>
      <c r="G1059" s="40">
        <v>80</v>
      </c>
    </row>
    <row r="1060" spans="1:7" ht="18.75" customHeight="1">
      <c r="A1060" s="268" t="str">
        <f t="shared" si="122"/>
        <v>HS(HS)1027060</v>
      </c>
      <c r="B1060" s="40" t="s">
        <v>94</v>
      </c>
      <c r="C1060" s="40" t="s">
        <v>916</v>
      </c>
      <c r="D1060" s="40" t="s">
        <v>900</v>
      </c>
      <c r="E1060" s="40" t="str">
        <f t="shared" si="126"/>
        <v>1027</v>
      </c>
      <c r="F1060" s="162" t="str">
        <f t="shared" si="127"/>
        <v>060</v>
      </c>
      <c r="G1060" s="40">
        <v>184</v>
      </c>
    </row>
    <row r="1061" spans="1:7" ht="18.75" customHeight="1">
      <c r="A1061" s="268" t="str">
        <f>D1061&amp;E1061&amp;F1061</f>
        <v>HS(HS)1033019</v>
      </c>
      <c r="B1061" s="40" t="s">
        <v>94</v>
      </c>
      <c r="C1061" s="40" t="s">
        <v>1080</v>
      </c>
      <c r="D1061" s="40" t="s">
        <v>899</v>
      </c>
      <c r="E1061" s="40" t="str">
        <f t="shared" si="126"/>
        <v>1033</v>
      </c>
      <c r="F1061" s="162" t="str">
        <f t="shared" si="127"/>
        <v>019</v>
      </c>
      <c r="G1061" s="40">
        <v>70</v>
      </c>
    </row>
    <row r="1062" spans="1:7" ht="18.75" customHeight="1">
      <c r="A1062" s="268" t="str">
        <f t="shared" si="122"/>
        <v>HS(HS)1033026</v>
      </c>
      <c r="B1062" s="40" t="s">
        <v>94</v>
      </c>
      <c r="C1062" s="40" t="s">
        <v>917</v>
      </c>
      <c r="D1062" s="40" t="s">
        <v>900</v>
      </c>
      <c r="E1062" s="40" t="str">
        <f t="shared" si="126"/>
        <v>1033</v>
      </c>
      <c r="F1062" s="162" t="str">
        <f t="shared" si="127"/>
        <v>026</v>
      </c>
      <c r="G1062" s="40">
        <v>96</v>
      </c>
    </row>
    <row r="1063" spans="1:7" ht="18.75" customHeight="1">
      <c r="A1063" s="268" t="str">
        <f t="shared" si="122"/>
        <v>HS(HS)1033060</v>
      </c>
      <c r="B1063" s="40" t="s">
        <v>94</v>
      </c>
      <c r="C1063" s="40" t="s">
        <v>918</v>
      </c>
      <c r="D1063" s="40" t="s">
        <v>900</v>
      </c>
      <c r="E1063" s="40" t="str">
        <f t="shared" si="126"/>
        <v>1033</v>
      </c>
      <c r="F1063" s="162" t="str">
        <f t="shared" si="127"/>
        <v>060</v>
      </c>
      <c r="G1063" s="40">
        <v>224</v>
      </c>
    </row>
    <row r="1064" spans="1:7" ht="18.75" customHeight="1">
      <c r="A1064" s="268" t="str">
        <f t="shared" si="122"/>
        <v>HS(HS)112026</v>
      </c>
      <c r="B1064" s="40" t="s">
        <v>94</v>
      </c>
      <c r="C1064" s="40" t="s">
        <v>919</v>
      </c>
      <c r="D1064" s="40" t="s">
        <v>900</v>
      </c>
      <c r="E1064" s="40" t="str">
        <f aca="true" t="shared" si="128" ref="E1064:E1070">MID(C1064,3,3)</f>
        <v>112</v>
      </c>
      <c r="F1064" s="162" t="str">
        <f>MID(C1064,6,3)</f>
        <v>026</v>
      </c>
      <c r="G1064" s="40">
        <v>11</v>
      </c>
    </row>
    <row r="1065" spans="1:7" ht="18.75" customHeight="1">
      <c r="A1065" s="268" t="str">
        <f t="shared" si="122"/>
        <v>HS(HS)112060</v>
      </c>
      <c r="B1065" s="40" t="s">
        <v>94</v>
      </c>
      <c r="C1065" s="40" t="s">
        <v>920</v>
      </c>
      <c r="D1065" s="40" t="s">
        <v>900</v>
      </c>
      <c r="E1065" s="40" t="str">
        <f t="shared" si="128"/>
        <v>112</v>
      </c>
      <c r="F1065" s="162" t="str">
        <f aca="true" t="shared" si="129" ref="F1065:F1070">MID(C1065,6,3)</f>
        <v>060</v>
      </c>
      <c r="G1065" s="40">
        <v>26</v>
      </c>
    </row>
    <row r="1066" spans="1:7" ht="18.75" customHeight="1">
      <c r="A1066" s="268" t="str">
        <f t="shared" si="122"/>
        <v>HS(HS)112090</v>
      </c>
      <c r="B1066" s="40" t="s">
        <v>94</v>
      </c>
      <c r="C1066" s="40" t="s">
        <v>921</v>
      </c>
      <c r="D1066" s="40" t="s">
        <v>900</v>
      </c>
      <c r="E1066" s="40" t="str">
        <f t="shared" si="128"/>
        <v>112</v>
      </c>
      <c r="F1066" s="162" t="str">
        <f t="shared" si="129"/>
        <v>090</v>
      </c>
      <c r="G1066" s="40">
        <v>38</v>
      </c>
    </row>
    <row r="1067" spans="1:7" ht="18.75" customHeight="1">
      <c r="A1067" s="268" t="str">
        <f t="shared" si="122"/>
        <v>HS(HS)127026</v>
      </c>
      <c r="B1067" s="40" t="s">
        <v>94</v>
      </c>
      <c r="C1067" s="40" t="s">
        <v>922</v>
      </c>
      <c r="D1067" s="40" t="s">
        <v>900</v>
      </c>
      <c r="E1067" s="40" t="str">
        <f t="shared" si="128"/>
        <v>127</v>
      </c>
      <c r="F1067" s="162" t="str">
        <f t="shared" si="129"/>
        <v>026</v>
      </c>
      <c r="G1067" s="40">
        <v>12</v>
      </c>
    </row>
    <row r="1068" spans="1:7" ht="18.75" customHeight="1">
      <c r="A1068" s="268" t="str">
        <f t="shared" si="122"/>
        <v>HS(HS)127060</v>
      </c>
      <c r="B1068" s="40" t="s">
        <v>94</v>
      </c>
      <c r="C1068" s="40" t="s">
        <v>923</v>
      </c>
      <c r="D1068" s="40" t="s">
        <v>900</v>
      </c>
      <c r="E1068" s="40" t="str">
        <f t="shared" si="128"/>
        <v>127</v>
      </c>
      <c r="F1068" s="162" t="str">
        <f t="shared" si="129"/>
        <v>060</v>
      </c>
      <c r="G1068" s="40">
        <v>27</v>
      </c>
    </row>
    <row r="1069" spans="1:7" ht="18.75" customHeight="1">
      <c r="A1069" s="268" t="str">
        <f t="shared" si="122"/>
        <v>HS(HS)127075</v>
      </c>
      <c r="B1069" s="40" t="s">
        <v>94</v>
      </c>
      <c r="C1069" s="40" t="s">
        <v>924</v>
      </c>
      <c r="D1069" s="40" t="s">
        <v>900</v>
      </c>
      <c r="E1069" s="40" t="str">
        <f t="shared" si="128"/>
        <v>127</v>
      </c>
      <c r="F1069" s="162" t="str">
        <f t="shared" si="129"/>
        <v>075</v>
      </c>
      <c r="G1069" s="40">
        <v>34</v>
      </c>
    </row>
    <row r="1070" spans="1:7" ht="18.75" customHeight="1">
      <c r="A1070" s="268" t="str">
        <f t="shared" si="122"/>
        <v>HS(HS)127090</v>
      </c>
      <c r="B1070" s="40" t="s">
        <v>94</v>
      </c>
      <c r="C1070" s="40" t="s">
        <v>925</v>
      </c>
      <c r="D1070" s="40" t="s">
        <v>900</v>
      </c>
      <c r="E1070" s="40" t="str">
        <f t="shared" si="128"/>
        <v>127</v>
      </c>
      <c r="F1070" s="162" t="str">
        <f t="shared" si="129"/>
        <v>090</v>
      </c>
      <c r="G1070" s="40">
        <v>40</v>
      </c>
    </row>
    <row r="1071" spans="1:7" ht="18.75" customHeight="1">
      <c r="A1071" s="268" t="str">
        <f>D1071&amp;E1071&amp;F1071</f>
        <v>HS(HS)1320019</v>
      </c>
      <c r="B1071" s="40" t="s">
        <v>94</v>
      </c>
      <c r="C1071" s="40" t="s">
        <v>1081</v>
      </c>
      <c r="D1071" s="40" t="s">
        <v>899</v>
      </c>
      <c r="E1071" s="40" t="str">
        <f>MID(C1071,3,4)</f>
        <v>1320</v>
      </c>
      <c r="F1071" s="162" t="str">
        <f>MID(C1071,7,3)</f>
        <v>019</v>
      </c>
      <c r="G1071" s="40">
        <v>39</v>
      </c>
    </row>
    <row r="1072" spans="1:7" ht="18.75" customHeight="1">
      <c r="A1072" s="268" t="str">
        <f t="shared" si="122"/>
        <v>HS(HS)1320026</v>
      </c>
      <c r="B1072" s="40" t="s">
        <v>94</v>
      </c>
      <c r="C1072" s="40" t="s">
        <v>926</v>
      </c>
      <c r="D1072" s="40" t="s">
        <v>900</v>
      </c>
      <c r="E1072" s="40" t="str">
        <f aca="true" t="shared" si="130" ref="E1072:E1089">MID(C1072,3,4)</f>
        <v>1320</v>
      </c>
      <c r="F1072" s="162" t="str">
        <f>MID(C1072,7,3)</f>
        <v>026</v>
      </c>
      <c r="G1072" s="40">
        <v>54</v>
      </c>
    </row>
    <row r="1073" spans="1:7" ht="18.75" customHeight="1">
      <c r="A1073" s="268" t="str">
        <f t="shared" si="122"/>
        <v>HS(HS)1320060</v>
      </c>
      <c r="B1073" s="40" t="s">
        <v>94</v>
      </c>
      <c r="C1073" s="40" t="s">
        <v>927</v>
      </c>
      <c r="D1073" s="40" t="s">
        <v>900</v>
      </c>
      <c r="E1073" s="40" t="str">
        <f t="shared" si="130"/>
        <v>1320</v>
      </c>
      <c r="F1073" s="162" t="str">
        <f aca="true" t="shared" si="131" ref="F1073:F1089">MID(C1073,7,3)</f>
        <v>060</v>
      </c>
      <c r="G1073" s="40">
        <v>124</v>
      </c>
    </row>
    <row r="1074" spans="1:7" ht="18.75" customHeight="1">
      <c r="A1074" s="268" t="str">
        <f>D1074&amp;E1074&amp;F1074</f>
        <v>HS(HS)1325019</v>
      </c>
      <c r="B1074" s="40" t="s">
        <v>94</v>
      </c>
      <c r="C1074" s="40" t="s">
        <v>1082</v>
      </c>
      <c r="D1074" s="40" t="s">
        <v>899</v>
      </c>
      <c r="E1074" s="40" t="str">
        <f>MID(C1074,3,4)</f>
        <v>1325</v>
      </c>
      <c r="F1074" s="162" t="str">
        <f>MID(C1074,7,3)</f>
        <v>019</v>
      </c>
      <c r="G1074" s="40">
        <v>49</v>
      </c>
    </row>
    <row r="1075" spans="1:7" ht="18.75" customHeight="1">
      <c r="A1075" s="268" t="str">
        <f t="shared" si="122"/>
        <v>HS(HS)1325026</v>
      </c>
      <c r="B1075" s="40" t="s">
        <v>94</v>
      </c>
      <c r="C1075" s="40" t="s">
        <v>928</v>
      </c>
      <c r="D1075" s="40" t="s">
        <v>900</v>
      </c>
      <c r="E1075" s="40" t="str">
        <f t="shared" si="130"/>
        <v>1325</v>
      </c>
      <c r="F1075" s="162" t="str">
        <f t="shared" si="131"/>
        <v>026</v>
      </c>
      <c r="G1075" s="40">
        <v>68</v>
      </c>
    </row>
    <row r="1076" spans="1:7" ht="18.75" customHeight="1">
      <c r="A1076" s="268" t="str">
        <f t="shared" si="122"/>
        <v>HS(HS)1325060</v>
      </c>
      <c r="B1076" s="40" t="s">
        <v>94</v>
      </c>
      <c r="C1076" s="40" t="s">
        <v>929</v>
      </c>
      <c r="D1076" s="40" t="s">
        <v>900</v>
      </c>
      <c r="E1076" s="40" t="str">
        <f t="shared" si="130"/>
        <v>1325</v>
      </c>
      <c r="F1076" s="162" t="str">
        <f t="shared" si="131"/>
        <v>060</v>
      </c>
      <c r="G1076" s="40">
        <v>156</v>
      </c>
    </row>
    <row r="1077" spans="1:7" ht="18.75" customHeight="1">
      <c r="A1077" s="268" t="str">
        <f>D1077&amp;E1077&amp;F1077</f>
        <v>HS(HS)1333019</v>
      </c>
      <c r="B1077" s="40" t="s">
        <v>94</v>
      </c>
      <c r="C1077" s="40" t="s">
        <v>1083</v>
      </c>
      <c r="D1077" s="40" t="s">
        <v>899</v>
      </c>
      <c r="E1077" s="40" t="str">
        <f>MID(C1077,3,4)</f>
        <v>1333</v>
      </c>
      <c r="F1077" s="162" t="str">
        <f>MID(C1077,7,3)</f>
        <v>019</v>
      </c>
      <c r="G1077" s="40">
        <v>64</v>
      </c>
    </row>
    <row r="1078" spans="1:7" ht="18.75" customHeight="1">
      <c r="A1078" s="268" t="str">
        <f t="shared" si="122"/>
        <v>HS(HS)1333026</v>
      </c>
      <c r="B1078" s="40" t="s">
        <v>94</v>
      </c>
      <c r="C1078" s="40" t="s">
        <v>930</v>
      </c>
      <c r="D1078" s="40" t="s">
        <v>900</v>
      </c>
      <c r="E1078" s="40" t="str">
        <f t="shared" si="130"/>
        <v>1333</v>
      </c>
      <c r="F1078" s="162" t="str">
        <f t="shared" si="131"/>
        <v>026</v>
      </c>
      <c r="G1078" s="40">
        <v>88</v>
      </c>
    </row>
    <row r="1079" spans="1:7" ht="18.75" customHeight="1">
      <c r="A1079" s="268" t="str">
        <f t="shared" si="122"/>
        <v>HS(HS)1333060</v>
      </c>
      <c r="B1079" s="40" t="s">
        <v>94</v>
      </c>
      <c r="C1079" s="40" t="s">
        <v>931</v>
      </c>
      <c r="D1079" s="40" t="s">
        <v>900</v>
      </c>
      <c r="E1079" s="40" t="str">
        <f t="shared" si="130"/>
        <v>1333</v>
      </c>
      <c r="F1079" s="162" t="str">
        <f t="shared" si="131"/>
        <v>060</v>
      </c>
      <c r="G1079" s="40">
        <v>202</v>
      </c>
    </row>
    <row r="1080" spans="1:7" ht="18.75" customHeight="1">
      <c r="A1080" s="268" t="str">
        <f>D1080&amp;E1080&amp;F1080</f>
        <v>HS(HS)1340019</v>
      </c>
      <c r="B1080" s="40" t="s">
        <v>94</v>
      </c>
      <c r="C1080" s="40" t="s">
        <v>1084</v>
      </c>
      <c r="D1080" s="40" t="s">
        <v>899</v>
      </c>
      <c r="E1080" s="40" t="str">
        <f>MID(C1080,3,4)</f>
        <v>1340</v>
      </c>
      <c r="F1080" s="162" t="str">
        <f>MID(C1080,7,3)</f>
        <v>019</v>
      </c>
      <c r="G1080" s="40">
        <v>79</v>
      </c>
    </row>
    <row r="1081" spans="1:7" ht="18.75" customHeight="1">
      <c r="A1081" s="268" t="str">
        <f t="shared" si="122"/>
        <v>HS(HS)1340026</v>
      </c>
      <c r="B1081" s="40" t="s">
        <v>94</v>
      </c>
      <c r="C1081" s="40" t="s">
        <v>932</v>
      </c>
      <c r="D1081" s="40" t="s">
        <v>900</v>
      </c>
      <c r="E1081" s="40" t="str">
        <f t="shared" si="130"/>
        <v>1340</v>
      </c>
      <c r="F1081" s="162" t="str">
        <f t="shared" si="131"/>
        <v>026</v>
      </c>
      <c r="G1081" s="40">
        <v>108</v>
      </c>
    </row>
    <row r="1082" spans="1:7" ht="18.75" customHeight="1">
      <c r="A1082" s="268" t="str">
        <f t="shared" si="122"/>
        <v>HS(HS)1340060</v>
      </c>
      <c r="B1082" s="40" t="s">
        <v>94</v>
      </c>
      <c r="C1082" s="40" t="s">
        <v>933</v>
      </c>
      <c r="D1082" s="40" t="s">
        <v>900</v>
      </c>
      <c r="E1082" s="40" t="str">
        <f t="shared" si="130"/>
        <v>1340</v>
      </c>
      <c r="F1082" s="162" t="str">
        <f t="shared" si="131"/>
        <v>060</v>
      </c>
      <c r="G1082" s="40">
        <v>248</v>
      </c>
    </row>
    <row r="1083" spans="1:7" ht="18.75" customHeight="1">
      <c r="A1083" s="268" t="str">
        <f>D1083&amp;E1083&amp;F1083</f>
        <v>HS(HS)147026</v>
      </c>
      <c r="B1083" s="40" t="s">
        <v>94</v>
      </c>
      <c r="C1083" s="40" t="s">
        <v>1503</v>
      </c>
      <c r="D1083" s="40" t="s">
        <v>899</v>
      </c>
      <c r="E1083" s="40" t="str">
        <f>MID(C1083,3,3)</f>
        <v>147</v>
      </c>
      <c r="F1083" s="162" t="str">
        <f>MID(C1083,6,3)</f>
        <v>026</v>
      </c>
      <c r="G1083" s="40">
        <v>14</v>
      </c>
    </row>
    <row r="1084" spans="1:7" ht="18.75" customHeight="1">
      <c r="A1084" s="268" t="str">
        <f>D1084&amp;E1084&amp;F1084</f>
        <v>HS(HS)147060</v>
      </c>
      <c r="B1084" s="40" t="s">
        <v>94</v>
      </c>
      <c r="C1084" s="40" t="s">
        <v>1504</v>
      </c>
      <c r="D1084" s="40" t="s">
        <v>899</v>
      </c>
      <c r="E1084" s="40" t="str">
        <f>MID(C1084,3,3)</f>
        <v>147</v>
      </c>
      <c r="F1084" s="162" t="str">
        <f>MID(C1084,6,3)</f>
        <v>060</v>
      </c>
      <c r="G1084" s="40">
        <v>32</v>
      </c>
    </row>
    <row r="1085" spans="1:7" ht="18.75" customHeight="1">
      <c r="A1085" s="268" t="str">
        <f>D1085&amp;E1085&amp;F1085</f>
        <v>HS(HS)147075</v>
      </c>
      <c r="B1085" s="40" t="s">
        <v>94</v>
      </c>
      <c r="C1085" s="40" t="s">
        <v>1505</v>
      </c>
      <c r="D1085" s="40" t="s">
        <v>899</v>
      </c>
      <c r="E1085" s="40" t="str">
        <f>MID(C1085,3,3)</f>
        <v>147</v>
      </c>
      <c r="F1085" s="162" t="str">
        <f>MID(C1085,6,3)</f>
        <v>075</v>
      </c>
      <c r="G1085" s="40">
        <v>40</v>
      </c>
    </row>
    <row r="1086" spans="1:7" ht="18.75" customHeight="1">
      <c r="A1086" s="268" t="str">
        <f>D1086&amp;E1086&amp;F1086</f>
        <v>HS(HS)147090</v>
      </c>
      <c r="B1086" s="40" t="s">
        <v>94</v>
      </c>
      <c r="C1086" s="40" t="s">
        <v>1506</v>
      </c>
      <c r="D1086" s="40" t="s">
        <v>899</v>
      </c>
      <c r="E1086" s="40" t="str">
        <f>MID(C1086,3,3)</f>
        <v>147</v>
      </c>
      <c r="F1086" s="162" t="str">
        <f>MID(C1086,6,3)</f>
        <v>090</v>
      </c>
      <c r="G1086" s="40">
        <v>48</v>
      </c>
    </row>
    <row r="1087" spans="1:7" ht="18.75" customHeight="1">
      <c r="A1087" s="268" t="str">
        <f>D1087&amp;E1087&amp;F1087</f>
        <v>HS(HS)1625019</v>
      </c>
      <c r="B1087" s="40" t="s">
        <v>94</v>
      </c>
      <c r="C1087" s="40" t="s">
        <v>1085</v>
      </c>
      <c r="D1087" s="40" t="s">
        <v>899</v>
      </c>
      <c r="E1087" s="40" t="str">
        <f>MID(C1087,3,4)</f>
        <v>1625</v>
      </c>
      <c r="F1087" s="162" t="str">
        <f>MID(C1087,7,3)</f>
        <v>019</v>
      </c>
      <c r="G1087" s="40">
        <v>58</v>
      </c>
    </row>
    <row r="1088" spans="1:7" ht="18.75" customHeight="1">
      <c r="A1088" s="268" t="str">
        <f t="shared" si="122"/>
        <v>HS(HS)1625026</v>
      </c>
      <c r="B1088" s="40" t="s">
        <v>94</v>
      </c>
      <c r="C1088" s="40" t="s">
        <v>934</v>
      </c>
      <c r="D1088" s="40" t="s">
        <v>900</v>
      </c>
      <c r="E1088" s="40" t="str">
        <f t="shared" si="130"/>
        <v>1625</v>
      </c>
      <c r="F1088" s="162" t="str">
        <f t="shared" si="131"/>
        <v>026</v>
      </c>
      <c r="G1088" s="40">
        <v>80</v>
      </c>
    </row>
    <row r="1089" spans="1:7" ht="18.75" customHeight="1">
      <c r="A1089" s="268" t="str">
        <f t="shared" si="122"/>
        <v>HS(HS)1625060</v>
      </c>
      <c r="B1089" s="40" t="s">
        <v>94</v>
      </c>
      <c r="C1089" s="40" t="s">
        <v>935</v>
      </c>
      <c r="D1089" s="40" t="s">
        <v>900</v>
      </c>
      <c r="E1089" s="40" t="str">
        <f t="shared" si="130"/>
        <v>1625</v>
      </c>
      <c r="F1089" s="162" t="str">
        <f t="shared" si="131"/>
        <v>060</v>
      </c>
      <c r="G1089" s="40">
        <v>184</v>
      </c>
    </row>
    <row r="1090" spans="1:7" ht="18.75" customHeight="1">
      <c r="A1090" s="268" t="str">
        <f t="shared" si="122"/>
        <v>HS(HS)166026</v>
      </c>
      <c r="B1090" s="40" t="s">
        <v>94</v>
      </c>
      <c r="C1090" s="40" t="s">
        <v>936</v>
      </c>
      <c r="D1090" s="40" t="s">
        <v>900</v>
      </c>
      <c r="E1090" s="40" t="str">
        <f aca="true" t="shared" si="132" ref="E1090:E1108">MID(C1090,3,3)</f>
        <v>166</v>
      </c>
      <c r="F1090" s="162" t="str">
        <f>MID(C1090,6,3)</f>
        <v>026</v>
      </c>
      <c r="G1090" s="40">
        <v>15</v>
      </c>
    </row>
    <row r="1091" spans="1:7" ht="18.75" customHeight="1">
      <c r="A1091" s="268" t="str">
        <f t="shared" si="122"/>
        <v>HS(HS)166060</v>
      </c>
      <c r="B1091" s="40" t="s">
        <v>94</v>
      </c>
      <c r="C1091" s="40" t="s">
        <v>937</v>
      </c>
      <c r="D1091" s="40" t="s">
        <v>900</v>
      </c>
      <c r="E1091" s="40" t="str">
        <f t="shared" si="132"/>
        <v>166</v>
      </c>
      <c r="F1091" s="162" t="str">
        <f aca="true" t="shared" si="133" ref="F1091:F1195">MID(C1091,6,3)</f>
        <v>060</v>
      </c>
      <c r="G1091" s="40">
        <v>35</v>
      </c>
    </row>
    <row r="1092" spans="1:7" ht="18.75" customHeight="1">
      <c r="A1092" s="268" t="str">
        <f t="shared" si="122"/>
        <v>HS(HS)166075</v>
      </c>
      <c r="B1092" s="40" t="s">
        <v>94</v>
      </c>
      <c r="C1092" s="40" t="s">
        <v>938</v>
      </c>
      <c r="D1092" s="40" t="s">
        <v>900</v>
      </c>
      <c r="E1092" s="40" t="str">
        <f t="shared" si="132"/>
        <v>166</v>
      </c>
      <c r="F1092" s="162" t="str">
        <f t="shared" si="133"/>
        <v>075</v>
      </c>
      <c r="G1092" s="40">
        <v>43</v>
      </c>
    </row>
    <row r="1093" spans="1:7" ht="18.75" customHeight="1">
      <c r="A1093" s="268" t="str">
        <f t="shared" si="122"/>
        <v>HS(HS)166090</v>
      </c>
      <c r="B1093" s="40" t="s">
        <v>94</v>
      </c>
      <c r="C1093" s="40" t="s">
        <v>939</v>
      </c>
      <c r="D1093" s="40" t="s">
        <v>900</v>
      </c>
      <c r="E1093" s="40" t="str">
        <f t="shared" si="132"/>
        <v>166</v>
      </c>
      <c r="F1093" s="162" t="str">
        <f t="shared" si="133"/>
        <v>090</v>
      </c>
      <c r="G1093" s="40">
        <v>52</v>
      </c>
    </row>
    <row r="1094" spans="1:7" ht="18.75" customHeight="1">
      <c r="A1094" s="268" t="str">
        <f t="shared" si="122"/>
        <v>HS(HS)172026</v>
      </c>
      <c r="B1094" s="40" t="s">
        <v>94</v>
      </c>
      <c r="C1094" s="40" t="s">
        <v>940</v>
      </c>
      <c r="D1094" s="40" t="s">
        <v>900</v>
      </c>
      <c r="E1094" s="40" t="str">
        <f t="shared" si="132"/>
        <v>172</v>
      </c>
      <c r="F1094" s="162" t="str">
        <f t="shared" si="133"/>
        <v>026</v>
      </c>
      <c r="G1094" s="40">
        <v>19</v>
      </c>
    </row>
    <row r="1095" spans="1:7" ht="18.75" customHeight="1">
      <c r="A1095" s="268" t="str">
        <f t="shared" si="122"/>
        <v>HS(HS)172060</v>
      </c>
      <c r="B1095" s="40" t="s">
        <v>94</v>
      </c>
      <c r="C1095" s="40" t="s">
        <v>941</v>
      </c>
      <c r="D1095" s="40" t="s">
        <v>900</v>
      </c>
      <c r="E1095" s="40" t="str">
        <f t="shared" si="132"/>
        <v>172</v>
      </c>
      <c r="F1095" s="162" t="str">
        <f t="shared" si="133"/>
        <v>060</v>
      </c>
      <c r="G1095" s="40">
        <v>43</v>
      </c>
    </row>
    <row r="1096" spans="1:7" ht="18.75" customHeight="1">
      <c r="A1096" s="268" t="str">
        <f aca="true" t="shared" si="134" ref="A1096:A1186">D1096&amp;E1096&amp;F1096</f>
        <v>HS(HS)172075</v>
      </c>
      <c r="B1096" s="40" t="s">
        <v>94</v>
      </c>
      <c r="C1096" s="40" t="s">
        <v>942</v>
      </c>
      <c r="D1096" s="40" t="s">
        <v>900</v>
      </c>
      <c r="E1096" s="40" t="str">
        <f t="shared" si="132"/>
        <v>172</v>
      </c>
      <c r="F1096" s="162" t="str">
        <f t="shared" si="133"/>
        <v>075</v>
      </c>
      <c r="G1096" s="40">
        <v>53</v>
      </c>
    </row>
    <row r="1097" spans="1:7" ht="18.75" customHeight="1">
      <c r="A1097" s="268" t="str">
        <f t="shared" si="134"/>
        <v>HS(HS)172090</v>
      </c>
      <c r="B1097" s="40" t="s">
        <v>94</v>
      </c>
      <c r="C1097" s="40" t="s">
        <v>943</v>
      </c>
      <c r="D1097" s="40" t="s">
        <v>900</v>
      </c>
      <c r="E1097" s="40" t="str">
        <f t="shared" si="132"/>
        <v>172</v>
      </c>
      <c r="F1097" s="162" t="str">
        <f t="shared" si="133"/>
        <v>090</v>
      </c>
      <c r="G1097" s="40">
        <v>64</v>
      </c>
    </row>
    <row r="1098" spans="1:7" ht="18.75" customHeight="1">
      <c r="A1098" s="268" t="str">
        <f t="shared" si="134"/>
        <v>HS(HS)203026</v>
      </c>
      <c r="B1098" s="40" t="s">
        <v>94</v>
      </c>
      <c r="C1098" s="40" t="s">
        <v>944</v>
      </c>
      <c r="D1098" s="40" t="s">
        <v>900</v>
      </c>
      <c r="E1098" s="40" t="str">
        <f t="shared" si="132"/>
        <v>203</v>
      </c>
      <c r="F1098" s="162" t="str">
        <f t="shared" si="133"/>
        <v>026</v>
      </c>
      <c r="G1098" s="40">
        <v>14</v>
      </c>
    </row>
    <row r="1099" spans="1:7" ht="18.75" customHeight="1">
      <c r="A1099" s="268" t="str">
        <f t="shared" si="134"/>
        <v>HS(HS)203060</v>
      </c>
      <c r="B1099" s="40" t="s">
        <v>94</v>
      </c>
      <c r="C1099" s="40" t="s">
        <v>945</v>
      </c>
      <c r="D1099" s="40" t="s">
        <v>900</v>
      </c>
      <c r="E1099" s="40" t="str">
        <f t="shared" si="132"/>
        <v>203</v>
      </c>
      <c r="F1099" s="162" t="str">
        <f t="shared" si="133"/>
        <v>060</v>
      </c>
      <c r="G1099" s="40">
        <v>32</v>
      </c>
    </row>
    <row r="1100" spans="1:7" ht="18.75" customHeight="1">
      <c r="A1100" s="268" t="str">
        <f t="shared" si="134"/>
        <v>HS(HS)203075</v>
      </c>
      <c r="B1100" s="40" t="s">
        <v>94</v>
      </c>
      <c r="C1100" s="40" t="s">
        <v>946</v>
      </c>
      <c r="D1100" s="40" t="s">
        <v>900</v>
      </c>
      <c r="E1100" s="40" t="str">
        <f t="shared" si="132"/>
        <v>203</v>
      </c>
      <c r="F1100" s="162" t="str">
        <f t="shared" si="133"/>
        <v>075</v>
      </c>
      <c r="G1100" s="40">
        <v>41</v>
      </c>
    </row>
    <row r="1101" spans="1:7" ht="18.75" customHeight="1">
      <c r="A1101" s="268" t="str">
        <f t="shared" si="134"/>
        <v>HS(HS)203090</v>
      </c>
      <c r="B1101" s="40" t="s">
        <v>94</v>
      </c>
      <c r="C1101" s="40" t="s">
        <v>947</v>
      </c>
      <c r="D1101" s="40" t="s">
        <v>900</v>
      </c>
      <c r="E1101" s="40" t="str">
        <f t="shared" si="132"/>
        <v>203</v>
      </c>
      <c r="F1101" s="162" t="str">
        <f t="shared" si="133"/>
        <v>090</v>
      </c>
      <c r="G1101" s="40">
        <v>49</v>
      </c>
    </row>
    <row r="1102" spans="1:7" ht="18.75" customHeight="1">
      <c r="A1102" s="268" t="str">
        <f t="shared" si="134"/>
        <v>HS(HS)229026</v>
      </c>
      <c r="B1102" s="40" t="s">
        <v>94</v>
      </c>
      <c r="C1102" s="40" t="s">
        <v>948</v>
      </c>
      <c r="D1102" s="40" t="s">
        <v>900</v>
      </c>
      <c r="E1102" s="40" t="str">
        <f t="shared" si="132"/>
        <v>229</v>
      </c>
      <c r="F1102" s="162" t="str">
        <f t="shared" si="133"/>
        <v>026</v>
      </c>
      <c r="G1102" s="40">
        <v>19</v>
      </c>
    </row>
    <row r="1103" spans="1:7" ht="18.75" customHeight="1">
      <c r="A1103" s="268" t="str">
        <f t="shared" si="134"/>
        <v>HS(HS)229060</v>
      </c>
      <c r="B1103" s="40" t="s">
        <v>94</v>
      </c>
      <c r="C1103" s="40" t="s">
        <v>949</v>
      </c>
      <c r="D1103" s="40" t="s">
        <v>900</v>
      </c>
      <c r="E1103" s="40" t="str">
        <f t="shared" si="132"/>
        <v>229</v>
      </c>
      <c r="F1103" s="162" t="str">
        <f t="shared" si="133"/>
        <v>060</v>
      </c>
      <c r="G1103" s="40">
        <v>43</v>
      </c>
    </row>
    <row r="1104" spans="1:7" ht="18.75" customHeight="1">
      <c r="A1104" s="268" t="str">
        <f t="shared" si="134"/>
        <v>HS(HS)229075</v>
      </c>
      <c r="B1104" s="40" t="s">
        <v>94</v>
      </c>
      <c r="C1104" s="40" t="s">
        <v>950</v>
      </c>
      <c r="D1104" s="40" t="s">
        <v>900</v>
      </c>
      <c r="E1104" s="40" t="str">
        <f t="shared" si="132"/>
        <v>229</v>
      </c>
      <c r="F1104" s="162" t="str">
        <f t="shared" si="133"/>
        <v>075</v>
      </c>
      <c r="G1104" s="40">
        <v>54</v>
      </c>
    </row>
    <row r="1105" spans="1:7" ht="18.75" customHeight="1">
      <c r="A1105" s="268" t="str">
        <f t="shared" si="134"/>
        <v>HS(HS)229090</v>
      </c>
      <c r="B1105" s="40" t="s">
        <v>94</v>
      </c>
      <c r="C1105" s="40" t="s">
        <v>951</v>
      </c>
      <c r="D1105" s="40" t="s">
        <v>900</v>
      </c>
      <c r="E1105" s="40" t="str">
        <f t="shared" si="132"/>
        <v>229</v>
      </c>
      <c r="F1105" s="162" t="str">
        <f t="shared" si="133"/>
        <v>090</v>
      </c>
      <c r="G1105" s="40">
        <v>65</v>
      </c>
    </row>
    <row r="1106" spans="1:7" ht="18.75" customHeight="1">
      <c r="A1106" s="268" t="str">
        <f>D1106&amp;E1106&amp;F1106</f>
        <v>HS(HS)234019</v>
      </c>
      <c r="B1106" s="40" t="s">
        <v>94</v>
      </c>
      <c r="C1106" s="40" t="s">
        <v>1242</v>
      </c>
      <c r="D1106" s="40" t="s">
        <v>899</v>
      </c>
      <c r="E1106" s="40" t="str">
        <f>MID(C1106,3,3)</f>
        <v>234</v>
      </c>
      <c r="F1106" s="162" t="str">
        <f>MID(C1106,6,3)</f>
        <v>019</v>
      </c>
      <c r="G1106" s="40">
        <v>16</v>
      </c>
    </row>
    <row r="1107" spans="1:7" ht="18.75" customHeight="1">
      <c r="A1107" s="268" t="str">
        <f t="shared" si="134"/>
        <v>HS(HS)234026</v>
      </c>
      <c r="B1107" s="40" t="s">
        <v>94</v>
      </c>
      <c r="C1107" s="40" t="s">
        <v>952</v>
      </c>
      <c r="D1107" s="40" t="s">
        <v>900</v>
      </c>
      <c r="E1107" s="40" t="str">
        <f t="shared" si="132"/>
        <v>234</v>
      </c>
      <c r="F1107" s="162" t="str">
        <f t="shared" si="133"/>
        <v>026</v>
      </c>
      <c r="G1107" s="40">
        <v>22</v>
      </c>
    </row>
    <row r="1108" spans="1:7" ht="18.75" customHeight="1">
      <c r="A1108" s="268" t="str">
        <f t="shared" si="134"/>
        <v>HS(HS)234060</v>
      </c>
      <c r="B1108" s="40" t="s">
        <v>94</v>
      </c>
      <c r="C1108" s="40" t="s">
        <v>953</v>
      </c>
      <c r="D1108" s="40" t="s">
        <v>900</v>
      </c>
      <c r="E1108" s="40" t="str">
        <f t="shared" si="132"/>
        <v>234</v>
      </c>
      <c r="F1108" s="162" t="str">
        <f t="shared" si="133"/>
        <v>060</v>
      </c>
      <c r="G1108" s="40">
        <v>51</v>
      </c>
    </row>
    <row r="1109" spans="1:7" ht="18.75" customHeight="1">
      <c r="A1109" s="268" t="str">
        <f t="shared" si="134"/>
        <v>HS(HS)234E14060</v>
      </c>
      <c r="B1109" s="40" t="s">
        <v>94</v>
      </c>
      <c r="C1109" s="40" t="s">
        <v>954</v>
      </c>
      <c r="D1109" s="40" t="s">
        <v>900</v>
      </c>
      <c r="E1109" s="40" t="str">
        <f>MID(C1109,3,3)&amp;MID(C1109,9,10)</f>
        <v>234E14</v>
      </c>
      <c r="F1109" s="162" t="str">
        <f t="shared" si="133"/>
        <v>060</v>
      </c>
      <c r="G1109" s="40">
        <v>80</v>
      </c>
    </row>
    <row r="1110" spans="1:7" ht="18.75" customHeight="1">
      <c r="A1110" s="268" t="str">
        <f t="shared" si="134"/>
        <v>HS(HS)234075</v>
      </c>
      <c r="B1110" s="40" t="s">
        <v>94</v>
      </c>
      <c r="C1110" s="40" t="s">
        <v>955</v>
      </c>
      <c r="D1110" s="40" t="s">
        <v>900</v>
      </c>
      <c r="E1110" s="40" t="str">
        <f aca="true" t="shared" si="135" ref="E1110:E1119">MID(C1110,3,3)</f>
        <v>234</v>
      </c>
      <c r="F1110" s="162" t="str">
        <f t="shared" si="133"/>
        <v>075</v>
      </c>
      <c r="G1110" s="40">
        <v>63</v>
      </c>
    </row>
    <row r="1111" spans="1:7" ht="18.75" customHeight="1">
      <c r="A1111" s="268" t="str">
        <f t="shared" si="134"/>
        <v>HS(HS)234090</v>
      </c>
      <c r="B1111" s="40" t="s">
        <v>94</v>
      </c>
      <c r="C1111" s="40" t="s">
        <v>956</v>
      </c>
      <c r="D1111" s="40" t="s">
        <v>900</v>
      </c>
      <c r="E1111" s="40" t="str">
        <f t="shared" si="135"/>
        <v>234</v>
      </c>
      <c r="F1111" s="162" t="str">
        <f t="shared" si="133"/>
        <v>090</v>
      </c>
      <c r="G1111" s="40">
        <v>76</v>
      </c>
    </row>
    <row r="1112" spans="1:7" ht="18.75" customHeight="1">
      <c r="A1112" s="268" t="str">
        <f aca="true" t="shared" si="136" ref="A1112:A1117">D1112&amp;E1112&amp;F1112</f>
        <v>HS(HS)252019</v>
      </c>
      <c r="B1112" s="40" t="s">
        <v>94</v>
      </c>
      <c r="C1112" s="40" t="s">
        <v>1507</v>
      </c>
      <c r="D1112" s="40" t="s">
        <v>899</v>
      </c>
      <c r="E1112" s="40" t="str">
        <f t="shared" si="135"/>
        <v>252</v>
      </c>
      <c r="F1112" s="162" t="str">
        <f aca="true" t="shared" si="137" ref="F1112:F1117">MID(C1112,6,3)</f>
        <v>019</v>
      </c>
      <c r="G1112" s="40">
        <v>20</v>
      </c>
    </row>
    <row r="1113" spans="1:7" ht="18.75" customHeight="1">
      <c r="A1113" s="268" t="str">
        <f t="shared" si="136"/>
        <v>HS(HS)252026</v>
      </c>
      <c r="B1113" s="40" t="s">
        <v>94</v>
      </c>
      <c r="C1113" s="40" t="s">
        <v>1508</v>
      </c>
      <c r="D1113" s="40" t="s">
        <v>899</v>
      </c>
      <c r="E1113" s="40" t="str">
        <f t="shared" si="135"/>
        <v>252</v>
      </c>
      <c r="F1113" s="162" t="str">
        <f t="shared" si="137"/>
        <v>026</v>
      </c>
      <c r="G1113" s="40">
        <v>27</v>
      </c>
    </row>
    <row r="1114" spans="1:7" ht="18.75" customHeight="1">
      <c r="A1114" s="268" t="str">
        <f t="shared" si="136"/>
        <v>HS(HS)252060</v>
      </c>
      <c r="B1114" s="40" t="s">
        <v>94</v>
      </c>
      <c r="C1114" s="40" t="s">
        <v>1509</v>
      </c>
      <c r="D1114" s="40" t="s">
        <v>899</v>
      </c>
      <c r="E1114" s="40" t="str">
        <f t="shared" si="135"/>
        <v>252</v>
      </c>
      <c r="F1114" s="162" t="str">
        <f t="shared" si="137"/>
        <v>060</v>
      </c>
      <c r="G1114" s="40">
        <v>62</v>
      </c>
    </row>
    <row r="1115" spans="1:7" ht="18.75" customHeight="1">
      <c r="A1115" s="268" t="str">
        <f t="shared" si="136"/>
        <v>HS(HS)252075</v>
      </c>
      <c r="B1115" s="40" t="s">
        <v>94</v>
      </c>
      <c r="C1115" s="40" t="s">
        <v>1510</v>
      </c>
      <c r="D1115" s="40" t="s">
        <v>899</v>
      </c>
      <c r="E1115" s="40" t="str">
        <f t="shared" si="135"/>
        <v>252</v>
      </c>
      <c r="F1115" s="162" t="str">
        <f t="shared" si="137"/>
        <v>075</v>
      </c>
      <c r="G1115" s="40">
        <v>78</v>
      </c>
    </row>
    <row r="1116" spans="1:7" ht="18.75" customHeight="1">
      <c r="A1116" s="268" t="str">
        <f t="shared" si="136"/>
        <v>HS(HS)252090</v>
      </c>
      <c r="B1116" s="40" t="s">
        <v>94</v>
      </c>
      <c r="C1116" s="40" t="s">
        <v>1511</v>
      </c>
      <c r="D1116" s="40" t="s">
        <v>899</v>
      </c>
      <c r="E1116" s="40" t="str">
        <f t="shared" si="135"/>
        <v>252</v>
      </c>
      <c r="F1116" s="162" t="str">
        <f t="shared" si="137"/>
        <v>090</v>
      </c>
      <c r="G1116" s="40">
        <v>93</v>
      </c>
    </row>
    <row r="1117" spans="1:7" ht="18.75" customHeight="1">
      <c r="A1117" s="268" t="str">
        <f t="shared" si="136"/>
        <v>HS(HS)270019</v>
      </c>
      <c r="B1117" s="40" t="s">
        <v>94</v>
      </c>
      <c r="C1117" s="40" t="s">
        <v>1243</v>
      </c>
      <c r="D1117" s="40" t="s">
        <v>899</v>
      </c>
      <c r="E1117" s="40" t="str">
        <f t="shared" si="135"/>
        <v>270</v>
      </c>
      <c r="F1117" s="162" t="str">
        <f t="shared" si="137"/>
        <v>019</v>
      </c>
      <c r="G1117" s="40">
        <v>23</v>
      </c>
    </row>
    <row r="1118" spans="1:7" ht="18.75" customHeight="1">
      <c r="A1118" s="268" t="str">
        <f t="shared" si="134"/>
        <v>HS(HS)270026</v>
      </c>
      <c r="B1118" s="40" t="s">
        <v>94</v>
      </c>
      <c r="C1118" s="40" t="s">
        <v>957</v>
      </c>
      <c r="D1118" s="40" t="s">
        <v>900</v>
      </c>
      <c r="E1118" s="40" t="str">
        <f t="shared" si="135"/>
        <v>270</v>
      </c>
      <c r="F1118" s="162" t="str">
        <f t="shared" si="133"/>
        <v>026</v>
      </c>
      <c r="G1118" s="40">
        <v>32</v>
      </c>
    </row>
    <row r="1119" spans="1:7" ht="18.75" customHeight="1">
      <c r="A1119" s="268" t="str">
        <f t="shared" si="134"/>
        <v>HS(HS)270060</v>
      </c>
      <c r="B1119" s="40" t="s">
        <v>94</v>
      </c>
      <c r="C1119" s="40" t="s">
        <v>958</v>
      </c>
      <c r="D1119" s="40" t="s">
        <v>900</v>
      </c>
      <c r="E1119" s="40" t="str">
        <f t="shared" si="135"/>
        <v>270</v>
      </c>
      <c r="F1119" s="162" t="str">
        <f t="shared" si="133"/>
        <v>060</v>
      </c>
      <c r="G1119" s="40">
        <v>75</v>
      </c>
    </row>
    <row r="1120" spans="1:7" ht="18.75" customHeight="1">
      <c r="A1120" s="268" t="str">
        <f t="shared" si="134"/>
        <v>HS(HS)270E14060</v>
      </c>
      <c r="B1120" s="40" t="s">
        <v>94</v>
      </c>
      <c r="C1120" s="40" t="s">
        <v>959</v>
      </c>
      <c r="D1120" s="40" t="s">
        <v>900</v>
      </c>
      <c r="E1120" s="40" t="str">
        <f>MID(C1120,3,3)&amp;MID(C1120,9,10)</f>
        <v>270E14</v>
      </c>
      <c r="F1120" s="162" t="str">
        <f t="shared" si="133"/>
        <v>060</v>
      </c>
      <c r="G1120" s="40">
        <v>94</v>
      </c>
    </row>
    <row r="1121" spans="1:7" ht="18.75" customHeight="1">
      <c r="A1121" s="268" t="str">
        <f t="shared" si="134"/>
        <v>HS(HS)270E18060</v>
      </c>
      <c r="B1121" s="40" t="s">
        <v>94</v>
      </c>
      <c r="C1121" s="40" t="s">
        <v>960</v>
      </c>
      <c r="D1121" s="40" t="s">
        <v>900</v>
      </c>
      <c r="E1121" s="40" t="str">
        <f>MID(C1121,3,3)&amp;MID(C1121,9,10)</f>
        <v>270E18</v>
      </c>
      <c r="F1121" s="162" t="str">
        <f t="shared" si="133"/>
        <v>060</v>
      </c>
      <c r="G1121" s="40">
        <v>120</v>
      </c>
    </row>
    <row r="1122" spans="1:7" ht="18.75" customHeight="1">
      <c r="A1122" s="268" t="str">
        <f t="shared" si="134"/>
        <v>HS(HS)270075</v>
      </c>
      <c r="B1122" s="40" t="s">
        <v>94</v>
      </c>
      <c r="C1122" s="40" t="s">
        <v>961</v>
      </c>
      <c r="D1122" s="40" t="s">
        <v>900</v>
      </c>
      <c r="E1122" s="40" t="str">
        <f>MID(C1122,3,3)</f>
        <v>270</v>
      </c>
      <c r="F1122" s="162" t="str">
        <f t="shared" si="133"/>
        <v>075</v>
      </c>
      <c r="G1122" s="40">
        <v>94</v>
      </c>
    </row>
    <row r="1123" spans="1:7" ht="18.75" customHeight="1">
      <c r="A1123" s="268" t="str">
        <f t="shared" si="134"/>
        <v>HS(HS)270E18075</v>
      </c>
      <c r="B1123" s="40" t="s">
        <v>94</v>
      </c>
      <c r="C1123" s="40" t="s">
        <v>962</v>
      </c>
      <c r="D1123" s="40" t="s">
        <v>900</v>
      </c>
      <c r="E1123" s="40" t="str">
        <f>MID(C1123,3,3)&amp;MID(C1123,9,10)</f>
        <v>270E18</v>
      </c>
      <c r="F1123" s="162" t="str">
        <f t="shared" si="133"/>
        <v>075</v>
      </c>
      <c r="G1123" s="40">
        <v>151</v>
      </c>
    </row>
    <row r="1124" spans="1:7" ht="18.75" customHeight="1">
      <c r="A1124" s="268" t="str">
        <f t="shared" si="134"/>
        <v>HS(HS)270090</v>
      </c>
      <c r="B1124" s="40" t="s">
        <v>94</v>
      </c>
      <c r="C1124" s="40" t="s">
        <v>963</v>
      </c>
      <c r="D1124" s="40" t="s">
        <v>900</v>
      </c>
      <c r="E1124" s="40" t="str">
        <f aca="true" t="shared" si="138" ref="E1124:E1132">MID(C1124,3,3)</f>
        <v>270</v>
      </c>
      <c r="F1124" s="162" t="str">
        <f t="shared" si="133"/>
        <v>090</v>
      </c>
      <c r="G1124" s="40">
        <v>113</v>
      </c>
    </row>
    <row r="1125" spans="1:7" ht="18.75" customHeight="1">
      <c r="A1125" s="268" t="str">
        <f aca="true" t="shared" si="139" ref="A1125:A1130">D1125&amp;E1125&amp;F1125</f>
        <v>HS(HS)300019</v>
      </c>
      <c r="B1125" s="40" t="s">
        <v>94</v>
      </c>
      <c r="C1125" s="40" t="s">
        <v>1512</v>
      </c>
      <c r="D1125" s="40" t="s">
        <v>899</v>
      </c>
      <c r="E1125" s="40" t="str">
        <f t="shared" si="138"/>
        <v>300</v>
      </c>
      <c r="F1125" s="162" t="str">
        <f aca="true" t="shared" si="140" ref="F1125:F1130">MID(C1125,6,3)</f>
        <v>019</v>
      </c>
      <c r="G1125" s="40">
        <v>21</v>
      </c>
    </row>
    <row r="1126" spans="1:7" ht="18.75" customHeight="1">
      <c r="A1126" s="268" t="str">
        <f t="shared" si="139"/>
        <v>HS(HS)300026</v>
      </c>
      <c r="B1126" s="40" t="s">
        <v>94</v>
      </c>
      <c r="C1126" s="40" t="s">
        <v>1513</v>
      </c>
      <c r="D1126" s="40" t="s">
        <v>899</v>
      </c>
      <c r="E1126" s="40" t="str">
        <f t="shared" si="138"/>
        <v>300</v>
      </c>
      <c r="F1126" s="162" t="str">
        <f t="shared" si="140"/>
        <v>026</v>
      </c>
      <c r="G1126" s="40">
        <v>29</v>
      </c>
    </row>
    <row r="1127" spans="1:7" ht="18.75" customHeight="1">
      <c r="A1127" s="268" t="str">
        <f t="shared" si="139"/>
        <v>HS(HS)300060</v>
      </c>
      <c r="B1127" s="40" t="s">
        <v>94</v>
      </c>
      <c r="C1127" s="40" t="s">
        <v>1514</v>
      </c>
      <c r="D1127" s="40" t="s">
        <v>899</v>
      </c>
      <c r="E1127" s="40" t="str">
        <f t="shared" si="138"/>
        <v>300</v>
      </c>
      <c r="F1127" s="162" t="str">
        <f t="shared" si="140"/>
        <v>060</v>
      </c>
      <c r="G1127" s="40">
        <v>68</v>
      </c>
    </row>
    <row r="1128" spans="1:7" ht="18.75" customHeight="1">
      <c r="A1128" s="268" t="str">
        <f t="shared" si="139"/>
        <v>HS(HS)300075</v>
      </c>
      <c r="B1128" s="40" t="s">
        <v>94</v>
      </c>
      <c r="C1128" s="40" t="s">
        <v>1515</v>
      </c>
      <c r="D1128" s="40" t="s">
        <v>899</v>
      </c>
      <c r="E1128" s="40" t="str">
        <f t="shared" si="138"/>
        <v>300</v>
      </c>
      <c r="F1128" s="162" t="str">
        <f t="shared" si="140"/>
        <v>075</v>
      </c>
      <c r="G1128" s="40">
        <v>85</v>
      </c>
    </row>
    <row r="1129" spans="1:7" ht="18.75" customHeight="1">
      <c r="A1129" s="268" t="str">
        <f t="shared" si="139"/>
        <v>HS(HS)300090</v>
      </c>
      <c r="B1129" s="40" t="s">
        <v>94</v>
      </c>
      <c r="C1129" s="40" t="s">
        <v>1516</v>
      </c>
      <c r="D1129" s="40" t="s">
        <v>899</v>
      </c>
      <c r="E1129" s="40" t="str">
        <f t="shared" si="138"/>
        <v>300</v>
      </c>
      <c r="F1129" s="162" t="str">
        <f t="shared" si="140"/>
        <v>090</v>
      </c>
      <c r="G1129" s="40">
        <v>102</v>
      </c>
    </row>
    <row r="1130" spans="1:7" ht="18.75" customHeight="1">
      <c r="A1130" s="268" t="str">
        <f t="shared" si="139"/>
        <v>HS(HS)330019</v>
      </c>
      <c r="B1130" s="40" t="s">
        <v>94</v>
      </c>
      <c r="C1130" s="40" t="s">
        <v>1244</v>
      </c>
      <c r="D1130" s="40" t="s">
        <v>899</v>
      </c>
      <c r="E1130" s="40" t="str">
        <f t="shared" si="138"/>
        <v>330</v>
      </c>
      <c r="F1130" s="162" t="str">
        <f t="shared" si="140"/>
        <v>019</v>
      </c>
      <c r="G1130" s="40">
        <v>20</v>
      </c>
    </row>
    <row r="1131" spans="1:7" ht="18.75" customHeight="1">
      <c r="A1131" s="268" t="str">
        <f t="shared" si="134"/>
        <v>HS(HS)330026</v>
      </c>
      <c r="B1131" s="40" t="s">
        <v>94</v>
      </c>
      <c r="C1131" s="40" t="s">
        <v>964</v>
      </c>
      <c r="D1131" s="40" t="s">
        <v>900</v>
      </c>
      <c r="E1131" s="40" t="str">
        <f t="shared" si="138"/>
        <v>330</v>
      </c>
      <c r="F1131" s="162" t="str">
        <f t="shared" si="133"/>
        <v>026</v>
      </c>
      <c r="G1131" s="40">
        <v>28</v>
      </c>
    </row>
    <row r="1132" spans="1:7" ht="18.75" customHeight="1">
      <c r="A1132" s="268" t="str">
        <f t="shared" si="134"/>
        <v>HS(HS)330060</v>
      </c>
      <c r="B1132" s="40" t="s">
        <v>94</v>
      </c>
      <c r="C1132" s="40" t="s">
        <v>965</v>
      </c>
      <c r="D1132" s="40" t="s">
        <v>900</v>
      </c>
      <c r="E1132" s="40" t="str">
        <f t="shared" si="138"/>
        <v>330</v>
      </c>
      <c r="F1132" s="162" t="str">
        <f t="shared" si="133"/>
        <v>060</v>
      </c>
      <c r="G1132" s="40">
        <v>61</v>
      </c>
    </row>
    <row r="1133" spans="1:7" ht="18.75" customHeight="1">
      <c r="A1133" s="268" t="str">
        <f t="shared" si="134"/>
        <v>HS(HS)330E14060</v>
      </c>
      <c r="B1133" s="40" t="s">
        <v>94</v>
      </c>
      <c r="C1133" s="40" t="s">
        <v>966</v>
      </c>
      <c r="D1133" s="40" t="s">
        <v>900</v>
      </c>
      <c r="E1133" s="40" t="str">
        <f>MID(C1133,3,3)&amp;MID(C1133,9,10)</f>
        <v>330E14</v>
      </c>
      <c r="F1133" s="162" t="str">
        <f t="shared" si="133"/>
        <v>060</v>
      </c>
      <c r="G1133" s="40">
        <v>80</v>
      </c>
    </row>
    <row r="1134" spans="1:7" ht="18.75" customHeight="1">
      <c r="A1134" s="268" t="str">
        <f t="shared" si="134"/>
        <v>HS(HS)330075</v>
      </c>
      <c r="B1134" s="40" t="s">
        <v>94</v>
      </c>
      <c r="C1134" s="40" t="s">
        <v>967</v>
      </c>
      <c r="D1134" s="40" t="s">
        <v>900</v>
      </c>
      <c r="E1134" s="40" t="str">
        <f aca="true" t="shared" si="141" ref="E1134:E1142">MID(C1134,3,3)</f>
        <v>330</v>
      </c>
      <c r="F1134" s="162" t="str">
        <f t="shared" si="133"/>
        <v>075</v>
      </c>
      <c r="G1134" s="40">
        <v>76</v>
      </c>
    </row>
    <row r="1135" spans="1:7" ht="18.75" customHeight="1">
      <c r="A1135" s="268" t="str">
        <f t="shared" si="134"/>
        <v>HS(HS)330090</v>
      </c>
      <c r="B1135" s="40" t="s">
        <v>94</v>
      </c>
      <c r="C1135" s="40" t="s">
        <v>968</v>
      </c>
      <c r="D1135" s="40" t="s">
        <v>900</v>
      </c>
      <c r="E1135" s="40" t="str">
        <f t="shared" si="141"/>
        <v>330</v>
      </c>
      <c r="F1135" s="162" t="str">
        <f t="shared" si="133"/>
        <v>090</v>
      </c>
      <c r="G1135" s="40">
        <v>91</v>
      </c>
    </row>
    <row r="1136" spans="1:7" ht="18.75" customHeight="1">
      <c r="A1136" s="268" t="str">
        <f>D1136&amp;E1136&amp;F1136</f>
        <v>HS(HS)343019</v>
      </c>
      <c r="B1136" s="40" t="s">
        <v>94</v>
      </c>
      <c r="C1136" s="40" t="s">
        <v>1245</v>
      </c>
      <c r="D1136" s="40" t="s">
        <v>899</v>
      </c>
      <c r="E1136" s="40" t="str">
        <f>MID(C1136,3,3)</f>
        <v>343</v>
      </c>
      <c r="F1136" s="162" t="str">
        <f>MID(C1136,6,3)</f>
        <v>019</v>
      </c>
      <c r="G1136" s="40">
        <v>12</v>
      </c>
    </row>
    <row r="1137" spans="1:7" ht="18.75" customHeight="1">
      <c r="A1137" s="268" t="str">
        <f t="shared" si="134"/>
        <v>HS(HS)343026</v>
      </c>
      <c r="B1137" s="40" t="s">
        <v>94</v>
      </c>
      <c r="C1137" s="40" t="s">
        <v>969</v>
      </c>
      <c r="D1137" s="40" t="s">
        <v>900</v>
      </c>
      <c r="E1137" s="40" t="str">
        <f t="shared" si="141"/>
        <v>343</v>
      </c>
      <c r="F1137" s="162" t="str">
        <f t="shared" si="133"/>
        <v>026</v>
      </c>
      <c r="G1137" s="40">
        <v>16</v>
      </c>
    </row>
    <row r="1138" spans="1:7" ht="18.75" customHeight="1">
      <c r="A1138" s="268" t="str">
        <f t="shared" si="134"/>
        <v>HS(HS)343060</v>
      </c>
      <c r="B1138" s="40" t="s">
        <v>94</v>
      </c>
      <c r="C1138" s="40" t="s">
        <v>970</v>
      </c>
      <c r="D1138" s="40" t="s">
        <v>900</v>
      </c>
      <c r="E1138" s="40" t="str">
        <f t="shared" si="141"/>
        <v>343</v>
      </c>
      <c r="F1138" s="162" t="str">
        <f>MID(C1138,6,3)</f>
        <v>060</v>
      </c>
      <c r="G1138" s="40">
        <v>38</v>
      </c>
    </row>
    <row r="1139" spans="1:7" ht="18.75" customHeight="1">
      <c r="A1139" s="268" t="str">
        <f t="shared" si="134"/>
        <v>HS(HS)343075</v>
      </c>
      <c r="B1139" s="40" t="s">
        <v>94</v>
      </c>
      <c r="C1139" s="40" t="s">
        <v>971</v>
      </c>
      <c r="D1139" s="40" t="s">
        <v>900</v>
      </c>
      <c r="E1139" s="40" t="str">
        <f t="shared" si="141"/>
        <v>343</v>
      </c>
      <c r="F1139" s="162" t="str">
        <f t="shared" si="133"/>
        <v>075</v>
      </c>
      <c r="G1139" s="40">
        <v>47</v>
      </c>
    </row>
    <row r="1140" spans="1:7" ht="18.75" customHeight="1">
      <c r="A1140" s="268" t="str">
        <f t="shared" si="134"/>
        <v>HS(HS)343090</v>
      </c>
      <c r="B1140" s="40" t="s">
        <v>94</v>
      </c>
      <c r="C1140" s="40" t="s">
        <v>972</v>
      </c>
      <c r="D1140" s="40" t="s">
        <v>900</v>
      </c>
      <c r="E1140" s="40" t="str">
        <f t="shared" si="141"/>
        <v>343</v>
      </c>
      <c r="F1140" s="162" t="str">
        <f t="shared" si="133"/>
        <v>090</v>
      </c>
      <c r="G1140" s="40">
        <v>57</v>
      </c>
    </row>
    <row r="1141" spans="1:7" ht="18.75" customHeight="1">
      <c r="A1141" s="268" t="str">
        <f>D1141&amp;E1141&amp;F1141</f>
        <v>HS(HS)358019</v>
      </c>
      <c r="B1141" s="40" t="s">
        <v>94</v>
      </c>
      <c r="C1141" s="40" t="s">
        <v>1246</v>
      </c>
      <c r="D1141" s="40" t="s">
        <v>899</v>
      </c>
      <c r="E1141" s="40" t="str">
        <f>MID(C1141,3,3)</f>
        <v>358</v>
      </c>
      <c r="F1141" s="162" t="str">
        <f>MID(C1141,6,3)</f>
        <v>019</v>
      </c>
      <c r="G1141" s="40">
        <v>18</v>
      </c>
    </row>
    <row r="1142" spans="1:7" ht="18.75" customHeight="1">
      <c r="A1142" s="268" t="str">
        <f t="shared" si="134"/>
        <v>HS(HS)358026</v>
      </c>
      <c r="B1142" s="40" t="s">
        <v>94</v>
      </c>
      <c r="C1142" s="40" t="s">
        <v>973</v>
      </c>
      <c r="D1142" s="40" t="s">
        <v>900</v>
      </c>
      <c r="E1142" s="40" t="str">
        <f t="shared" si="141"/>
        <v>358</v>
      </c>
      <c r="F1142" s="162" t="str">
        <f t="shared" si="133"/>
        <v>026</v>
      </c>
      <c r="G1142" s="40">
        <v>24</v>
      </c>
    </row>
    <row r="1143" spans="1:7" ht="18.75" customHeight="1">
      <c r="A1143" s="268" t="str">
        <f t="shared" si="134"/>
        <v>HS(HS)358060</v>
      </c>
      <c r="B1143" s="40" t="s">
        <v>94</v>
      </c>
      <c r="C1143" s="40" t="s">
        <v>974</v>
      </c>
      <c r="D1143" s="40" t="s">
        <v>900</v>
      </c>
      <c r="E1143" s="40" t="str">
        <f aca="true" t="shared" si="142" ref="E1143:E1155">MID(C1143,3,3)</f>
        <v>358</v>
      </c>
      <c r="F1143" s="162" t="str">
        <f t="shared" si="133"/>
        <v>060</v>
      </c>
      <c r="G1143" s="40">
        <v>56</v>
      </c>
    </row>
    <row r="1144" spans="1:7" ht="18.75" customHeight="1">
      <c r="A1144" s="268" t="str">
        <f t="shared" si="134"/>
        <v>HS(HS)358075</v>
      </c>
      <c r="B1144" s="40" t="s">
        <v>94</v>
      </c>
      <c r="C1144" s="40" t="s">
        <v>975</v>
      </c>
      <c r="D1144" s="40" t="s">
        <v>900</v>
      </c>
      <c r="E1144" s="40" t="str">
        <f t="shared" si="142"/>
        <v>358</v>
      </c>
      <c r="F1144" s="162" t="str">
        <f t="shared" si="133"/>
        <v>075</v>
      </c>
      <c r="G1144" s="40">
        <v>70</v>
      </c>
    </row>
    <row r="1145" spans="1:7" ht="18.75" customHeight="1">
      <c r="A1145" s="268" t="str">
        <f t="shared" si="134"/>
        <v>HS(HS)358090</v>
      </c>
      <c r="B1145" s="40" t="s">
        <v>94</v>
      </c>
      <c r="C1145" s="40" t="s">
        <v>976</v>
      </c>
      <c r="D1145" s="40" t="s">
        <v>900</v>
      </c>
      <c r="E1145" s="40" t="str">
        <f t="shared" si="142"/>
        <v>358</v>
      </c>
      <c r="F1145" s="162" t="str">
        <f t="shared" si="133"/>
        <v>090</v>
      </c>
      <c r="G1145" s="40">
        <v>84</v>
      </c>
    </row>
    <row r="1146" spans="1:7" ht="18.75" customHeight="1">
      <c r="A1146" s="268" t="str">
        <f aca="true" t="shared" si="143" ref="A1146:A1151">D1146&amp;E1146&amp;F1146</f>
        <v>HS(HS)378019</v>
      </c>
      <c r="B1146" s="40" t="s">
        <v>94</v>
      </c>
      <c r="C1146" s="40" t="s">
        <v>1517</v>
      </c>
      <c r="D1146" s="40" t="s">
        <v>899</v>
      </c>
      <c r="E1146" s="40" t="str">
        <f t="shared" si="142"/>
        <v>378</v>
      </c>
      <c r="F1146" s="162" t="str">
        <f aca="true" t="shared" si="144" ref="F1146:F1151">MID(C1146,6,3)</f>
        <v>019</v>
      </c>
      <c r="G1146" s="40">
        <v>22</v>
      </c>
    </row>
    <row r="1147" spans="1:7" ht="18.75" customHeight="1">
      <c r="A1147" s="268" t="str">
        <f t="shared" si="143"/>
        <v>HS(HS)378026</v>
      </c>
      <c r="B1147" s="40" t="s">
        <v>94</v>
      </c>
      <c r="C1147" s="40" t="s">
        <v>1518</v>
      </c>
      <c r="D1147" s="40" t="s">
        <v>899</v>
      </c>
      <c r="E1147" s="40" t="str">
        <f t="shared" si="142"/>
        <v>378</v>
      </c>
      <c r="F1147" s="162" t="str">
        <f t="shared" si="144"/>
        <v>026</v>
      </c>
      <c r="G1147" s="40">
        <v>30</v>
      </c>
    </row>
    <row r="1148" spans="1:7" ht="18.75" customHeight="1">
      <c r="A1148" s="268" t="str">
        <f t="shared" si="143"/>
        <v>HS(HS)378060</v>
      </c>
      <c r="B1148" s="40" t="s">
        <v>94</v>
      </c>
      <c r="C1148" s="40" t="s">
        <v>1519</v>
      </c>
      <c r="D1148" s="40" t="s">
        <v>899</v>
      </c>
      <c r="E1148" s="40" t="str">
        <f t="shared" si="142"/>
        <v>378</v>
      </c>
      <c r="F1148" s="162" t="str">
        <f t="shared" si="144"/>
        <v>060</v>
      </c>
      <c r="G1148" s="40">
        <v>70</v>
      </c>
    </row>
    <row r="1149" spans="1:7" ht="18.75" customHeight="1">
      <c r="A1149" s="268" t="str">
        <f t="shared" si="143"/>
        <v>HS(HS)378075</v>
      </c>
      <c r="B1149" s="40" t="s">
        <v>94</v>
      </c>
      <c r="C1149" s="40" t="s">
        <v>1520</v>
      </c>
      <c r="D1149" s="40" t="s">
        <v>899</v>
      </c>
      <c r="E1149" s="40" t="str">
        <f t="shared" si="142"/>
        <v>378</v>
      </c>
      <c r="F1149" s="162" t="str">
        <f t="shared" si="144"/>
        <v>075</v>
      </c>
      <c r="G1149" s="40">
        <v>87</v>
      </c>
    </row>
    <row r="1150" spans="1:7" ht="18.75" customHeight="1">
      <c r="A1150" s="268" t="str">
        <f t="shared" si="143"/>
        <v>HS(HS)378090</v>
      </c>
      <c r="B1150" s="40" t="s">
        <v>94</v>
      </c>
      <c r="C1150" s="40" t="s">
        <v>1521</v>
      </c>
      <c r="D1150" s="40" t="s">
        <v>899</v>
      </c>
      <c r="E1150" s="40" t="str">
        <f t="shared" si="142"/>
        <v>378</v>
      </c>
      <c r="F1150" s="162" t="str">
        <f t="shared" si="144"/>
        <v>090</v>
      </c>
      <c r="G1150" s="40">
        <v>104</v>
      </c>
    </row>
    <row r="1151" spans="1:7" ht="18.75" customHeight="1">
      <c r="A1151" s="268" t="str">
        <f t="shared" si="143"/>
        <v>HS(HS)400019</v>
      </c>
      <c r="B1151" s="40" t="s">
        <v>94</v>
      </c>
      <c r="C1151" s="40" t="s">
        <v>1247</v>
      </c>
      <c r="D1151" s="40" t="s">
        <v>899</v>
      </c>
      <c r="E1151" s="40" t="str">
        <f t="shared" si="142"/>
        <v>400</v>
      </c>
      <c r="F1151" s="162" t="str">
        <f t="shared" si="144"/>
        <v>019</v>
      </c>
      <c r="G1151" s="40">
        <v>26</v>
      </c>
    </row>
    <row r="1152" spans="1:7" ht="18.75" customHeight="1">
      <c r="A1152" s="268" t="str">
        <f t="shared" si="134"/>
        <v>HS(HS)400026</v>
      </c>
      <c r="B1152" s="40" t="s">
        <v>94</v>
      </c>
      <c r="C1152" s="40" t="s">
        <v>977</v>
      </c>
      <c r="D1152" s="40" t="s">
        <v>900</v>
      </c>
      <c r="E1152" s="40" t="str">
        <f t="shared" si="142"/>
        <v>400</v>
      </c>
      <c r="F1152" s="162" t="str">
        <f t="shared" si="133"/>
        <v>026</v>
      </c>
      <c r="G1152" s="40">
        <v>35</v>
      </c>
    </row>
    <row r="1153" spans="1:7" ht="18.75" customHeight="1">
      <c r="A1153" s="268" t="str">
        <f t="shared" si="134"/>
        <v>HS(HS)400060</v>
      </c>
      <c r="B1153" s="40" t="s">
        <v>94</v>
      </c>
      <c r="C1153" s="40" t="s">
        <v>978</v>
      </c>
      <c r="D1153" s="40" t="s">
        <v>900</v>
      </c>
      <c r="E1153" s="40" t="str">
        <f t="shared" si="142"/>
        <v>400</v>
      </c>
      <c r="F1153" s="162" t="str">
        <f t="shared" si="133"/>
        <v>060</v>
      </c>
      <c r="G1153" s="40">
        <v>81</v>
      </c>
    </row>
    <row r="1154" spans="1:7" ht="18.75" customHeight="1">
      <c r="A1154" s="268" t="str">
        <f t="shared" si="134"/>
        <v>HS(HS)400075</v>
      </c>
      <c r="B1154" s="40" t="s">
        <v>94</v>
      </c>
      <c r="C1154" s="40" t="s">
        <v>979</v>
      </c>
      <c r="D1154" s="40" t="s">
        <v>900</v>
      </c>
      <c r="E1154" s="40" t="str">
        <f t="shared" si="142"/>
        <v>400</v>
      </c>
      <c r="F1154" s="162" t="str">
        <f t="shared" si="133"/>
        <v>075</v>
      </c>
      <c r="G1154" s="40">
        <v>101</v>
      </c>
    </row>
    <row r="1155" spans="1:7" ht="18.75" customHeight="1">
      <c r="A1155" s="268" t="str">
        <f t="shared" si="134"/>
        <v>HS(HS)400090</v>
      </c>
      <c r="B1155" s="40" t="s">
        <v>94</v>
      </c>
      <c r="C1155" s="40" t="s">
        <v>980</v>
      </c>
      <c r="D1155" s="40" t="s">
        <v>900</v>
      </c>
      <c r="E1155" s="40" t="str">
        <f t="shared" si="142"/>
        <v>400</v>
      </c>
      <c r="F1155" s="162" t="str">
        <f t="shared" si="133"/>
        <v>090</v>
      </c>
      <c r="G1155" s="40">
        <v>121</v>
      </c>
    </row>
    <row r="1156" spans="1:7" ht="18.75" customHeight="1">
      <c r="A1156" s="268" t="str">
        <f aca="true" t="shared" si="145" ref="A1156:A1161">D1156&amp;E1156&amp;F1156</f>
        <v>HS(HS)434019</v>
      </c>
      <c r="B1156" s="40" t="s">
        <v>94</v>
      </c>
      <c r="C1156" s="40" t="s">
        <v>1299</v>
      </c>
      <c r="D1156" s="40" t="s">
        <v>899</v>
      </c>
      <c r="E1156" s="40" t="str">
        <f aca="true" t="shared" si="146" ref="E1156:E1161">MID(C1156,3,3)</f>
        <v>434</v>
      </c>
      <c r="F1156" s="162" t="str">
        <f aca="true" t="shared" si="147" ref="F1156:F1161">MID(C1156,6,3)</f>
        <v>019</v>
      </c>
      <c r="G1156" s="40">
        <v>29</v>
      </c>
    </row>
    <row r="1157" spans="1:7" ht="18.75" customHeight="1">
      <c r="A1157" s="268" t="str">
        <f t="shared" si="145"/>
        <v>HS(HS)434026</v>
      </c>
      <c r="B1157" s="40" t="s">
        <v>94</v>
      </c>
      <c r="C1157" s="40" t="s">
        <v>1300</v>
      </c>
      <c r="D1157" s="40" t="s">
        <v>899</v>
      </c>
      <c r="E1157" s="40" t="str">
        <f t="shared" si="146"/>
        <v>434</v>
      </c>
      <c r="F1157" s="162" t="str">
        <f t="shared" si="147"/>
        <v>026</v>
      </c>
      <c r="G1157" s="40">
        <v>40</v>
      </c>
    </row>
    <row r="1158" spans="1:7" ht="18.75" customHeight="1">
      <c r="A1158" s="268" t="str">
        <f t="shared" si="145"/>
        <v>HS(HS)434060</v>
      </c>
      <c r="B1158" s="40" t="s">
        <v>94</v>
      </c>
      <c r="C1158" s="40" t="s">
        <v>1301</v>
      </c>
      <c r="D1158" s="40" t="s">
        <v>899</v>
      </c>
      <c r="E1158" s="40" t="str">
        <f t="shared" si="146"/>
        <v>434</v>
      </c>
      <c r="F1158" s="162" t="str">
        <f t="shared" si="147"/>
        <v>060</v>
      </c>
      <c r="G1158" s="40">
        <v>92</v>
      </c>
    </row>
    <row r="1159" spans="1:7" ht="18.75" customHeight="1">
      <c r="A1159" s="268" t="str">
        <f t="shared" si="145"/>
        <v>HS(HS)434075</v>
      </c>
      <c r="B1159" s="40" t="s">
        <v>94</v>
      </c>
      <c r="C1159" s="40" t="s">
        <v>1302</v>
      </c>
      <c r="D1159" s="40" t="s">
        <v>899</v>
      </c>
      <c r="E1159" s="40" t="str">
        <f t="shared" si="146"/>
        <v>434</v>
      </c>
      <c r="F1159" s="162" t="str">
        <f t="shared" si="147"/>
        <v>075</v>
      </c>
      <c r="G1159" s="40">
        <v>115</v>
      </c>
    </row>
    <row r="1160" spans="1:7" ht="18.75" customHeight="1">
      <c r="A1160" s="268" t="str">
        <f t="shared" si="145"/>
        <v>HS(HS)434090</v>
      </c>
      <c r="B1160" s="40" t="s">
        <v>94</v>
      </c>
      <c r="C1160" s="40" t="s">
        <v>1303</v>
      </c>
      <c r="D1160" s="40" t="s">
        <v>899</v>
      </c>
      <c r="E1160" s="40" t="str">
        <f t="shared" si="146"/>
        <v>434</v>
      </c>
      <c r="F1160" s="162" t="str">
        <f t="shared" si="147"/>
        <v>090</v>
      </c>
      <c r="G1160" s="40">
        <v>138</v>
      </c>
    </row>
    <row r="1161" spans="1:7" ht="18.75" customHeight="1">
      <c r="A1161" s="268" t="str">
        <f t="shared" si="145"/>
        <v>HS(HS)467019</v>
      </c>
      <c r="B1161" s="40" t="s">
        <v>94</v>
      </c>
      <c r="C1161" s="40" t="s">
        <v>1248</v>
      </c>
      <c r="D1161" s="40" t="s">
        <v>899</v>
      </c>
      <c r="E1161" s="40" t="str">
        <f t="shared" si="146"/>
        <v>467</v>
      </c>
      <c r="F1161" s="162" t="str">
        <f t="shared" si="147"/>
        <v>019</v>
      </c>
      <c r="G1161" s="40">
        <v>43</v>
      </c>
    </row>
    <row r="1162" spans="1:7" ht="18.75" customHeight="1">
      <c r="A1162" s="268" t="str">
        <f t="shared" si="134"/>
        <v>HS(HS)467026</v>
      </c>
      <c r="B1162" s="40" t="s">
        <v>94</v>
      </c>
      <c r="C1162" s="40" t="s">
        <v>981</v>
      </c>
      <c r="D1162" s="40" t="s">
        <v>900</v>
      </c>
      <c r="E1162" s="40" t="str">
        <f aca="true" t="shared" si="148" ref="E1162:E1202">MID(C1162,3,3)</f>
        <v>467</v>
      </c>
      <c r="F1162" s="162" t="str">
        <f t="shared" si="133"/>
        <v>026</v>
      </c>
      <c r="G1162" s="40">
        <v>59</v>
      </c>
    </row>
    <row r="1163" spans="1:7" ht="18.75" customHeight="1">
      <c r="A1163" s="268" t="str">
        <f t="shared" si="134"/>
        <v>HS(HS)467060</v>
      </c>
      <c r="B1163" s="40" t="s">
        <v>94</v>
      </c>
      <c r="C1163" s="40" t="s">
        <v>982</v>
      </c>
      <c r="D1163" s="40" t="s">
        <v>900</v>
      </c>
      <c r="E1163" s="40" t="str">
        <f t="shared" si="148"/>
        <v>467</v>
      </c>
      <c r="F1163" s="162" t="str">
        <f t="shared" si="133"/>
        <v>060</v>
      </c>
      <c r="G1163" s="40">
        <v>135</v>
      </c>
    </row>
    <row r="1164" spans="1:7" ht="18.75" customHeight="1">
      <c r="A1164" s="268" t="str">
        <f t="shared" si="134"/>
        <v>HS(HS)467075</v>
      </c>
      <c r="B1164" s="40" t="s">
        <v>94</v>
      </c>
      <c r="C1164" s="40" t="s">
        <v>983</v>
      </c>
      <c r="D1164" s="40" t="s">
        <v>900</v>
      </c>
      <c r="E1164" s="40" t="str">
        <f t="shared" si="148"/>
        <v>467</v>
      </c>
      <c r="F1164" s="162" t="str">
        <f t="shared" si="133"/>
        <v>075</v>
      </c>
      <c r="G1164" s="40">
        <v>169</v>
      </c>
    </row>
    <row r="1165" spans="1:7" ht="18.75" customHeight="1">
      <c r="A1165" s="268" t="str">
        <f t="shared" si="134"/>
        <v>HS(HS)467090</v>
      </c>
      <c r="B1165" s="40" t="s">
        <v>94</v>
      </c>
      <c r="C1165" s="40" t="s">
        <v>984</v>
      </c>
      <c r="D1165" s="40" t="s">
        <v>900</v>
      </c>
      <c r="E1165" s="40" t="str">
        <f t="shared" si="148"/>
        <v>467</v>
      </c>
      <c r="F1165" s="162" t="str">
        <f t="shared" si="133"/>
        <v>090</v>
      </c>
      <c r="G1165" s="40">
        <v>202</v>
      </c>
    </row>
    <row r="1166" spans="1:7" ht="18.75" customHeight="1">
      <c r="A1166" s="268" t="str">
        <f>D1166&amp;E1166&amp;F1166</f>
        <v>HS(HS)468019</v>
      </c>
      <c r="B1166" s="40" t="s">
        <v>94</v>
      </c>
      <c r="C1166" s="40" t="s">
        <v>1249</v>
      </c>
      <c r="D1166" s="40" t="s">
        <v>899</v>
      </c>
      <c r="E1166" s="40" t="str">
        <f t="shared" si="148"/>
        <v>468</v>
      </c>
      <c r="F1166" s="162" t="str">
        <f>MID(C1166,6,3)</f>
        <v>019</v>
      </c>
      <c r="G1166" s="40">
        <v>27</v>
      </c>
    </row>
    <row r="1167" spans="1:7" ht="18.75" customHeight="1">
      <c r="A1167" s="268" t="str">
        <f t="shared" si="134"/>
        <v>HS(HS)468026</v>
      </c>
      <c r="B1167" s="40" t="s">
        <v>94</v>
      </c>
      <c r="C1167" s="40" t="s">
        <v>985</v>
      </c>
      <c r="D1167" s="40" t="s">
        <v>900</v>
      </c>
      <c r="E1167" s="40" t="str">
        <f t="shared" si="148"/>
        <v>468</v>
      </c>
      <c r="F1167" s="162" t="str">
        <f t="shared" si="133"/>
        <v>026</v>
      </c>
      <c r="G1167" s="40">
        <v>37</v>
      </c>
    </row>
    <row r="1168" spans="1:7" ht="18.75" customHeight="1">
      <c r="A1168" s="268" t="str">
        <f t="shared" si="134"/>
        <v>HS(HS)468060</v>
      </c>
      <c r="B1168" s="40" t="s">
        <v>94</v>
      </c>
      <c r="C1168" s="40" t="s">
        <v>986</v>
      </c>
      <c r="D1168" s="40" t="s">
        <v>900</v>
      </c>
      <c r="E1168" s="40" t="str">
        <f t="shared" si="148"/>
        <v>468</v>
      </c>
      <c r="F1168" s="162" t="str">
        <f t="shared" si="133"/>
        <v>060</v>
      </c>
      <c r="G1168" s="40">
        <v>86</v>
      </c>
    </row>
    <row r="1169" spans="1:7" ht="18.75" customHeight="1">
      <c r="A1169" s="268" t="str">
        <f t="shared" si="134"/>
        <v>HS(HS)468075</v>
      </c>
      <c r="B1169" s="40" t="s">
        <v>94</v>
      </c>
      <c r="C1169" s="40" t="s">
        <v>987</v>
      </c>
      <c r="D1169" s="40" t="s">
        <v>900</v>
      </c>
      <c r="E1169" s="40" t="str">
        <f t="shared" si="148"/>
        <v>468</v>
      </c>
      <c r="F1169" s="162" t="str">
        <f>MID(C1169,6,3)</f>
        <v>075</v>
      </c>
      <c r="G1169" s="40">
        <v>107</v>
      </c>
    </row>
    <row r="1170" spans="1:7" ht="18.75" customHeight="1">
      <c r="A1170" s="268" t="str">
        <f t="shared" si="134"/>
        <v>HS(HS)468090</v>
      </c>
      <c r="B1170" s="40" t="s">
        <v>94</v>
      </c>
      <c r="C1170" s="40" t="s">
        <v>988</v>
      </c>
      <c r="D1170" s="40" t="s">
        <v>900</v>
      </c>
      <c r="E1170" s="40" t="str">
        <f t="shared" si="148"/>
        <v>468</v>
      </c>
      <c r="F1170" s="162" t="str">
        <f t="shared" si="133"/>
        <v>090</v>
      </c>
      <c r="G1170" s="40">
        <v>128</v>
      </c>
    </row>
    <row r="1171" spans="1:7" ht="18.75" customHeight="1">
      <c r="A1171" s="268" t="str">
        <f aca="true" t="shared" si="149" ref="A1171:A1176">D1171&amp;E1171&amp;F1171</f>
        <v>HS(HS)488019</v>
      </c>
      <c r="B1171" s="40" t="s">
        <v>94</v>
      </c>
      <c r="C1171" s="40" t="s">
        <v>1522</v>
      </c>
      <c r="D1171" s="40" t="s">
        <v>899</v>
      </c>
      <c r="E1171" s="40" t="str">
        <f t="shared" si="148"/>
        <v>488</v>
      </c>
      <c r="F1171" s="162" t="str">
        <f aca="true" t="shared" si="150" ref="F1171:F1176">MID(C1171,6,3)</f>
        <v>019</v>
      </c>
      <c r="G1171" s="40">
        <v>32</v>
      </c>
    </row>
    <row r="1172" spans="1:7" ht="18.75" customHeight="1">
      <c r="A1172" s="268" t="str">
        <f t="shared" si="149"/>
        <v>HS(HS)488026</v>
      </c>
      <c r="B1172" s="40" t="s">
        <v>94</v>
      </c>
      <c r="C1172" s="40" t="s">
        <v>1523</v>
      </c>
      <c r="D1172" s="40" t="s">
        <v>899</v>
      </c>
      <c r="E1172" s="40" t="str">
        <f t="shared" si="148"/>
        <v>488</v>
      </c>
      <c r="F1172" s="162" t="str">
        <f t="shared" si="150"/>
        <v>026</v>
      </c>
      <c r="G1172" s="40">
        <v>44</v>
      </c>
    </row>
    <row r="1173" spans="1:7" ht="18.75" customHeight="1">
      <c r="A1173" s="268" t="str">
        <f t="shared" si="149"/>
        <v>HS(HS)488060</v>
      </c>
      <c r="B1173" s="40" t="s">
        <v>94</v>
      </c>
      <c r="C1173" s="40" t="s">
        <v>1524</v>
      </c>
      <c r="D1173" s="40" t="s">
        <v>899</v>
      </c>
      <c r="E1173" s="40" t="str">
        <f t="shared" si="148"/>
        <v>488</v>
      </c>
      <c r="F1173" s="162" t="str">
        <f t="shared" si="150"/>
        <v>060</v>
      </c>
      <c r="G1173" s="40">
        <v>101</v>
      </c>
    </row>
    <row r="1174" spans="1:7" ht="18.75" customHeight="1">
      <c r="A1174" s="268" t="str">
        <f t="shared" si="149"/>
        <v>HS(HS)488075</v>
      </c>
      <c r="B1174" s="40" t="s">
        <v>94</v>
      </c>
      <c r="C1174" s="40" t="s">
        <v>1525</v>
      </c>
      <c r="D1174" s="40" t="s">
        <v>899</v>
      </c>
      <c r="E1174" s="40" t="str">
        <f t="shared" si="148"/>
        <v>488</v>
      </c>
      <c r="F1174" s="162" t="str">
        <f t="shared" si="150"/>
        <v>075</v>
      </c>
      <c r="G1174" s="40">
        <v>126</v>
      </c>
    </row>
    <row r="1175" spans="1:7" ht="18.75" customHeight="1">
      <c r="A1175" s="268" t="str">
        <f t="shared" si="149"/>
        <v>HS(HS)488090</v>
      </c>
      <c r="B1175" s="40" t="s">
        <v>94</v>
      </c>
      <c r="C1175" s="40" t="s">
        <v>1526</v>
      </c>
      <c r="D1175" s="40" t="s">
        <v>899</v>
      </c>
      <c r="E1175" s="40" t="str">
        <f t="shared" si="148"/>
        <v>488</v>
      </c>
      <c r="F1175" s="162" t="str">
        <f t="shared" si="150"/>
        <v>090</v>
      </c>
      <c r="G1175" s="40">
        <v>151</v>
      </c>
    </row>
    <row r="1176" spans="1:7" ht="18.75" customHeight="1">
      <c r="A1176" s="268" t="str">
        <f t="shared" si="149"/>
        <v>HS(HS)508019</v>
      </c>
      <c r="B1176" s="40" t="s">
        <v>94</v>
      </c>
      <c r="C1176" s="40" t="s">
        <v>1250</v>
      </c>
      <c r="D1176" s="40" t="s">
        <v>899</v>
      </c>
      <c r="E1176" s="40" t="str">
        <f t="shared" si="148"/>
        <v>508</v>
      </c>
      <c r="F1176" s="162" t="str">
        <f t="shared" si="150"/>
        <v>019</v>
      </c>
      <c r="G1176" s="40">
        <v>23</v>
      </c>
    </row>
    <row r="1177" spans="1:7" ht="18.75" customHeight="1">
      <c r="A1177" s="268" t="str">
        <f t="shared" si="134"/>
        <v>HS(HS)508026</v>
      </c>
      <c r="B1177" s="40" t="s">
        <v>94</v>
      </c>
      <c r="C1177" s="40" t="s">
        <v>989</v>
      </c>
      <c r="D1177" s="40" t="s">
        <v>900</v>
      </c>
      <c r="E1177" s="40" t="str">
        <f t="shared" si="148"/>
        <v>508</v>
      </c>
      <c r="F1177" s="162" t="str">
        <f t="shared" si="133"/>
        <v>026</v>
      </c>
      <c r="G1177" s="40">
        <v>32</v>
      </c>
    </row>
    <row r="1178" spans="1:7" ht="18.75" customHeight="1">
      <c r="A1178" s="268" t="str">
        <f t="shared" si="134"/>
        <v>HS(HS)508060</v>
      </c>
      <c r="B1178" s="40" t="s">
        <v>94</v>
      </c>
      <c r="C1178" s="40" t="s">
        <v>990</v>
      </c>
      <c r="D1178" s="40" t="s">
        <v>900</v>
      </c>
      <c r="E1178" s="40" t="str">
        <f t="shared" si="148"/>
        <v>508</v>
      </c>
      <c r="F1178" s="162" t="str">
        <f t="shared" si="133"/>
        <v>060</v>
      </c>
      <c r="G1178" s="40">
        <v>73</v>
      </c>
    </row>
    <row r="1179" spans="1:7" ht="18.75" customHeight="1">
      <c r="A1179" s="268" t="str">
        <f t="shared" si="134"/>
        <v>HS(HS)508075</v>
      </c>
      <c r="B1179" s="40" t="s">
        <v>94</v>
      </c>
      <c r="C1179" s="40" t="s">
        <v>991</v>
      </c>
      <c r="D1179" s="40" t="s">
        <v>900</v>
      </c>
      <c r="E1179" s="40" t="str">
        <f t="shared" si="148"/>
        <v>508</v>
      </c>
      <c r="F1179" s="162" t="str">
        <f t="shared" si="133"/>
        <v>075</v>
      </c>
      <c r="G1179" s="40">
        <v>91</v>
      </c>
    </row>
    <row r="1180" spans="1:7" ht="18.75" customHeight="1">
      <c r="A1180" s="268" t="str">
        <f t="shared" si="134"/>
        <v>HS(HS)508090</v>
      </c>
      <c r="B1180" s="40" t="s">
        <v>94</v>
      </c>
      <c r="C1180" s="40" t="s">
        <v>992</v>
      </c>
      <c r="D1180" s="40" t="s">
        <v>900</v>
      </c>
      <c r="E1180" s="40" t="str">
        <f t="shared" si="148"/>
        <v>508</v>
      </c>
      <c r="F1180" s="162" t="str">
        <f t="shared" si="133"/>
        <v>090</v>
      </c>
      <c r="G1180" s="40">
        <v>109</v>
      </c>
    </row>
    <row r="1181" spans="1:7" ht="18.75" customHeight="1">
      <c r="A1181" s="268" t="str">
        <f>D1181&amp;E1181&amp;F1181</f>
        <v>HS(HS)540019</v>
      </c>
      <c r="B1181" s="40" t="s">
        <v>94</v>
      </c>
      <c r="C1181" s="40" t="s">
        <v>1527</v>
      </c>
      <c r="D1181" s="40" t="s">
        <v>899</v>
      </c>
      <c r="E1181" s="40" t="str">
        <f t="shared" si="148"/>
        <v>540</v>
      </c>
      <c r="F1181" s="162" t="str">
        <f aca="true" t="shared" si="151" ref="F1181:F1186">MID(C1181,6,3)</f>
        <v>019</v>
      </c>
      <c r="G1181" s="40">
        <v>32</v>
      </c>
    </row>
    <row r="1182" spans="1:7" ht="18.75" customHeight="1">
      <c r="A1182" s="268" t="str">
        <f>D1182&amp;E1182&amp;F1182</f>
        <v>HS(HS)540026</v>
      </c>
      <c r="B1182" s="40" t="s">
        <v>94</v>
      </c>
      <c r="C1182" s="40" t="s">
        <v>1528</v>
      </c>
      <c r="D1182" s="40" t="s">
        <v>899</v>
      </c>
      <c r="E1182" s="40" t="str">
        <f t="shared" si="148"/>
        <v>540</v>
      </c>
      <c r="F1182" s="162" t="str">
        <f t="shared" si="151"/>
        <v>026</v>
      </c>
      <c r="G1182" s="40">
        <v>44</v>
      </c>
    </row>
    <row r="1183" spans="1:7" ht="18.75" customHeight="1">
      <c r="A1183" s="268" t="str">
        <f>D1183&amp;E1183&amp;F1183</f>
        <v>HS(HS)540060</v>
      </c>
      <c r="B1183" s="40" t="s">
        <v>94</v>
      </c>
      <c r="C1183" s="40" t="s">
        <v>1529</v>
      </c>
      <c r="D1183" s="40" t="s">
        <v>899</v>
      </c>
      <c r="E1183" s="40" t="str">
        <f t="shared" si="148"/>
        <v>540</v>
      </c>
      <c r="F1183" s="162" t="str">
        <f t="shared" si="151"/>
        <v>060</v>
      </c>
      <c r="G1183" s="40">
        <v>102</v>
      </c>
    </row>
    <row r="1184" spans="1:7" ht="18.75" customHeight="1">
      <c r="A1184" s="268" t="str">
        <f>D1184&amp;E1184&amp;F1184</f>
        <v>HS(HS)540075</v>
      </c>
      <c r="B1184" s="40" t="s">
        <v>94</v>
      </c>
      <c r="C1184" s="40" t="s">
        <v>1530</v>
      </c>
      <c r="D1184" s="40" t="s">
        <v>899</v>
      </c>
      <c r="E1184" s="40" t="str">
        <f t="shared" si="148"/>
        <v>540</v>
      </c>
      <c r="F1184" s="162" t="str">
        <f t="shared" si="151"/>
        <v>075</v>
      </c>
      <c r="G1184" s="40">
        <v>128</v>
      </c>
    </row>
    <row r="1185" spans="1:7" ht="18.75" customHeight="1">
      <c r="A1185" s="268" t="str">
        <f>D1185&amp;E1185&amp;F1185</f>
        <v>HS(HS)540090</v>
      </c>
      <c r="B1185" s="40" t="s">
        <v>94</v>
      </c>
      <c r="C1185" s="40" t="s">
        <v>1531</v>
      </c>
      <c r="D1185" s="40" t="s">
        <v>899</v>
      </c>
      <c r="E1185" s="40" t="str">
        <f t="shared" si="148"/>
        <v>540</v>
      </c>
      <c r="F1185" s="162" t="str">
        <f t="shared" si="151"/>
        <v>090</v>
      </c>
      <c r="G1185" s="40">
        <v>153</v>
      </c>
    </row>
    <row r="1186" spans="1:7" ht="18.75" customHeight="1">
      <c r="A1186" s="268" t="str">
        <f t="shared" si="134"/>
        <v>HS(HS)571019</v>
      </c>
      <c r="B1186" s="40" t="s">
        <v>94</v>
      </c>
      <c r="C1186" s="40" t="s">
        <v>1251</v>
      </c>
      <c r="D1186" s="40" t="s">
        <v>899</v>
      </c>
      <c r="E1186" s="40" t="str">
        <f t="shared" si="148"/>
        <v>571</v>
      </c>
      <c r="F1186" s="162" t="str">
        <f t="shared" si="151"/>
        <v>019</v>
      </c>
      <c r="G1186" s="40">
        <v>44</v>
      </c>
    </row>
    <row r="1187" spans="1:7" ht="18.75" customHeight="1">
      <c r="A1187" s="268" t="str">
        <f aca="true" t="shared" si="152" ref="A1187:A1233">D1187&amp;E1187&amp;F1187</f>
        <v>HS(HS)571026</v>
      </c>
      <c r="B1187" s="40" t="s">
        <v>94</v>
      </c>
      <c r="C1187" s="40" t="s">
        <v>993</v>
      </c>
      <c r="D1187" s="40" t="s">
        <v>900</v>
      </c>
      <c r="E1187" s="40" t="str">
        <f t="shared" si="148"/>
        <v>571</v>
      </c>
      <c r="F1187" s="162" t="str">
        <f t="shared" si="133"/>
        <v>026</v>
      </c>
      <c r="G1187" s="40">
        <v>60</v>
      </c>
    </row>
    <row r="1188" spans="1:7" ht="18.75" customHeight="1">
      <c r="A1188" s="268" t="str">
        <f t="shared" si="152"/>
        <v>HS(HS)571060</v>
      </c>
      <c r="B1188" s="40" t="s">
        <v>94</v>
      </c>
      <c r="C1188" s="40" t="s">
        <v>994</v>
      </c>
      <c r="D1188" s="40" t="s">
        <v>900</v>
      </c>
      <c r="E1188" s="40" t="str">
        <f t="shared" si="148"/>
        <v>571</v>
      </c>
      <c r="F1188" s="162" t="str">
        <f t="shared" si="133"/>
        <v>060</v>
      </c>
      <c r="G1188" s="40">
        <v>138</v>
      </c>
    </row>
    <row r="1189" spans="1:7" ht="18.75" customHeight="1">
      <c r="A1189" s="268" t="str">
        <f t="shared" si="152"/>
        <v>HS(HS)571075</v>
      </c>
      <c r="B1189" s="40" t="s">
        <v>94</v>
      </c>
      <c r="C1189" s="40" t="s">
        <v>995</v>
      </c>
      <c r="D1189" s="40" t="s">
        <v>900</v>
      </c>
      <c r="E1189" s="40" t="str">
        <f t="shared" si="148"/>
        <v>571</v>
      </c>
      <c r="F1189" s="162" t="str">
        <f t="shared" si="133"/>
        <v>075</v>
      </c>
      <c r="G1189" s="40">
        <v>172</v>
      </c>
    </row>
    <row r="1190" spans="1:7" ht="18.75" customHeight="1">
      <c r="A1190" s="268" t="str">
        <f t="shared" si="152"/>
        <v>HS(HS)571090</v>
      </c>
      <c r="B1190" s="40" t="s">
        <v>94</v>
      </c>
      <c r="C1190" s="40" t="s">
        <v>996</v>
      </c>
      <c r="D1190" s="40" t="s">
        <v>900</v>
      </c>
      <c r="E1190" s="40" t="str">
        <f t="shared" si="148"/>
        <v>571</v>
      </c>
      <c r="F1190" s="162" t="str">
        <f t="shared" si="133"/>
        <v>090</v>
      </c>
      <c r="G1190" s="40">
        <v>206</v>
      </c>
    </row>
    <row r="1191" spans="1:7" ht="18.75" customHeight="1">
      <c r="A1191" s="268" t="str">
        <f>D1191&amp;E1191&amp;F1191</f>
        <v>HS(HS)572019</v>
      </c>
      <c r="B1191" s="40" t="s">
        <v>94</v>
      </c>
      <c r="C1191" s="40" t="s">
        <v>1252</v>
      </c>
      <c r="D1191" s="40" t="s">
        <v>899</v>
      </c>
      <c r="E1191" s="40" t="str">
        <f t="shared" si="148"/>
        <v>572</v>
      </c>
      <c r="F1191" s="162" t="str">
        <f>MID(C1191,6,3)</f>
        <v>019</v>
      </c>
      <c r="G1191" s="40">
        <v>24</v>
      </c>
    </row>
    <row r="1192" spans="1:7" ht="18.75" customHeight="1">
      <c r="A1192" s="268" t="str">
        <f t="shared" si="152"/>
        <v>HS(HS)572026</v>
      </c>
      <c r="B1192" s="40" t="s">
        <v>94</v>
      </c>
      <c r="C1192" s="40" t="s">
        <v>997</v>
      </c>
      <c r="D1192" s="40" t="s">
        <v>900</v>
      </c>
      <c r="E1192" s="40" t="str">
        <f t="shared" si="148"/>
        <v>572</v>
      </c>
      <c r="F1192" s="162" t="str">
        <f t="shared" si="133"/>
        <v>026</v>
      </c>
      <c r="G1192" s="40">
        <v>33</v>
      </c>
    </row>
    <row r="1193" spans="1:7" ht="18.75" customHeight="1">
      <c r="A1193" s="268" t="str">
        <f t="shared" si="152"/>
        <v>HS(HS)572060</v>
      </c>
      <c r="B1193" s="40" t="s">
        <v>94</v>
      </c>
      <c r="C1193" s="40" t="s">
        <v>998</v>
      </c>
      <c r="D1193" s="40" t="s">
        <v>900</v>
      </c>
      <c r="E1193" s="40" t="str">
        <f t="shared" si="148"/>
        <v>572</v>
      </c>
      <c r="F1193" s="162" t="str">
        <f t="shared" si="133"/>
        <v>060</v>
      </c>
      <c r="G1193" s="40">
        <v>75</v>
      </c>
    </row>
    <row r="1194" spans="1:7" ht="18.75" customHeight="1">
      <c r="A1194" s="268" t="str">
        <f t="shared" si="152"/>
        <v>HS(HS)572075</v>
      </c>
      <c r="B1194" s="40" t="s">
        <v>94</v>
      </c>
      <c r="C1194" s="40" t="s">
        <v>999</v>
      </c>
      <c r="D1194" s="40" t="s">
        <v>900</v>
      </c>
      <c r="E1194" s="40" t="str">
        <f t="shared" si="148"/>
        <v>572</v>
      </c>
      <c r="F1194" s="162" t="str">
        <f t="shared" si="133"/>
        <v>075</v>
      </c>
      <c r="G1194" s="40">
        <v>94</v>
      </c>
    </row>
    <row r="1195" spans="1:7" ht="18.75" customHeight="1">
      <c r="A1195" s="268" t="str">
        <f t="shared" si="152"/>
        <v>HS(HS)572090</v>
      </c>
      <c r="B1195" s="40" t="s">
        <v>94</v>
      </c>
      <c r="C1195" s="40" t="s">
        <v>1000</v>
      </c>
      <c r="D1195" s="40" t="s">
        <v>900</v>
      </c>
      <c r="E1195" s="40" t="str">
        <f t="shared" si="148"/>
        <v>572</v>
      </c>
      <c r="F1195" s="162" t="str">
        <f t="shared" si="133"/>
        <v>090</v>
      </c>
      <c r="G1195" s="40">
        <v>112</v>
      </c>
    </row>
    <row r="1196" spans="1:7" ht="18.75" customHeight="1">
      <c r="A1196" s="268" t="str">
        <f aca="true" t="shared" si="153" ref="A1196:A1201">D1196&amp;E1196&amp;F1196</f>
        <v>HS(HS)596019</v>
      </c>
      <c r="B1196" s="40" t="s">
        <v>94</v>
      </c>
      <c r="C1196" s="40" t="s">
        <v>1532</v>
      </c>
      <c r="D1196" s="40" t="s">
        <v>899</v>
      </c>
      <c r="E1196" s="40" t="str">
        <f t="shared" si="148"/>
        <v>596</v>
      </c>
      <c r="F1196" s="162" t="str">
        <f aca="true" t="shared" si="154" ref="F1196:F1201">MID(C1196,6,3)</f>
        <v>019</v>
      </c>
      <c r="G1196" s="40">
        <v>40</v>
      </c>
    </row>
    <row r="1197" spans="1:7" ht="18.75" customHeight="1">
      <c r="A1197" s="268" t="str">
        <f t="shared" si="153"/>
        <v>HS(HS)596026</v>
      </c>
      <c r="B1197" s="40" t="s">
        <v>94</v>
      </c>
      <c r="C1197" s="40" t="s">
        <v>1533</v>
      </c>
      <c r="D1197" s="40" t="s">
        <v>899</v>
      </c>
      <c r="E1197" s="40" t="str">
        <f t="shared" si="148"/>
        <v>596</v>
      </c>
      <c r="F1197" s="162" t="str">
        <f t="shared" si="154"/>
        <v>026</v>
      </c>
      <c r="G1197" s="40">
        <v>54</v>
      </c>
    </row>
    <row r="1198" spans="1:7" ht="18.75" customHeight="1">
      <c r="A1198" s="268" t="str">
        <f t="shared" si="153"/>
        <v>HS(HS)596060</v>
      </c>
      <c r="B1198" s="40" t="s">
        <v>94</v>
      </c>
      <c r="C1198" s="40" t="s">
        <v>1534</v>
      </c>
      <c r="D1198" s="40" t="s">
        <v>899</v>
      </c>
      <c r="E1198" s="40" t="str">
        <f t="shared" si="148"/>
        <v>596</v>
      </c>
      <c r="F1198" s="162" t="str">
        <f t="shared" si="154"/>
        <v>060</v>
      </c>
      <c r="G1198" s="40">
        <v>125</v>
      </c>
    </row>
    <row r="1199" spans="1:7" ht="18.75" customHeight="1">
      <c r="A1199" s="268" t="str">
        <f t="shared" si="153"/>
        <v>HS(HS)596075</v>
      </c>
      <c r="B1199" s="40" t="s">
        <v>94</v>
      </c>
      <c r="C1199" s="40" t="s">
        <v>1535</v>
      </c>
      <c r="D1199" s="40" t="s">
        <v>899</v>
      </c>
      <c r="E1199" s="40" t="str">
        <f t="shared" si="148"/>
        <v>596</v>
      </c>
      <c r="F1199" s="162" t="str">
        <f t="shared" si="154"/>
        <v>075</v>
      </c>
      <c r="G1199" s="40">
        <v>156</v>
      </c>
    </row>
    <row r="1200" spans="1:7" ht="18.75" customHeight="1">
      <c r="A1200" s="268" t="str">
        <f t="shared" si="153"/>
        <v>HS(HS)596090</v>
      </c>
      <c r="B1200" s="40" t="s">
        <v>94</v>
      </c>
      <c r="C1200" s="40" t="s">
        <v>1536</v>
      </c>
      <c r="D1200" s="40" t="s">
        <v>899</v>
      </c>
      <c r="E1200" s="40" t="str">
        <f t="shared" si="148"/>
        <v>596</v>
      </c>
      <c r="F1200" s="162" t="str">
        <f t="shared" si="154"/>
        <v>090</v>
      </c>
      <c r="G1200" s="40">
        <v>187</v>
      </c>
    </row>
    <row r="1201" spans="1:7" ht="18.75" customHeight="1">
      <c r="A1201" s="268" t="str">
        <f t="shared" si="153"/>
        <v>HS(HS)610019</v>
      </c>
      <c r="B1201" s="40" t="s">
        <v>94</v>
      </c>
      <c r="C1201" s="40" t="s">
        <v>1253</v>
      </c>
      <c r="D1201" s="40" t="s">
        <v>899</v>
      </c>
      <c r="E1201" s="40" t="str">
        <f t="shared" si="148"/>
        <v>610</v>
      </c>
      <c r="F1201" s="162" t="str">
        <f t="shared" si="154"/>
        <v>019</v>
      </c>
      <c r="G1201" s="40">
        <v>61</v>
      </c>
    </row>
    <row r="1202" spans="1:7" ht="18.75" customHeight="1">
      <c r="A1202" s="268" t="str">
        <f t="shared" si="152"/>
        <v>HS(HS)610026</v>
      </c>
      <c r="B1202" s="40" t="s">
        <v>94</v>
      </c>
      <c r="C1202" s="40" t="s">
        <v>1001</v>
      </c>
      <c r="D1202" s="40" t="s">
        <v>900</v>
      </c>
      <c r="E1202" s="40" t="str">
        <f t="shared" si="148"/>
        <v>610</v>
      </c>
      <c r="F1202" s="162" t="str">
        <f aca="true" t="shared" si="155" ref="F1202:F1233">MID(C1202,6,3)</f>
        <v>026</v>
      </c>
      <c r="G1202" s="40">
        <v>83</v>
      </c>
    </row>
    <row r="1203" spans="1:7" ht="18.75" customHeight="1">
      <c r="A1203" s="268" t="str">
        <f>D1203&amp;E1203&amp;F1203</f>
        <v>HS(HS)610E20019</v>
      </c>
      <c r="B1203" s="40" t="s">
        <v>94</v>
      </c>
      <c r="C1203" s="40" t="s">
        <v>1254</v>
      </c>
      <c r="D1203" s="40" t="s">
        <v>899</v>
      </c>
      <c r="E1203" s="40" t="str">
        <f>MID(C1203,3,3)&amp;MID(C1203,9,10)</f>
        <v>610E20</v>
      </c>
      <c r="F1203" s="162" t="str">
        <f>MID(C1203,6,3)</f>
        <v>019</v>
      </c>
      <c r="G1203" s="40">
        <v>48</v>
      </c>
    </row>
    <row r="1204" spans="1:7" ht="18.75" customHeight="1">
      <c r="A1204" s="268" t="str">
        <f>D1204&amp;E1204&amp;F1204</f>
        <v>HS(HS)610E20026</v>
      </c>
      <c r="B1204" s="40" t="s">
        <v>94</v>
      </c>
      <c r="C1204" s="40" t="s">
        <v>1023</v>
      </c>
      <c r="D1204" s="40" t="s">
        <v>899</v>
      </c>
      <c r="E1204" s="40" t="str">
        <f>MID(C1204,3,3)&amp;MID(C1204,9,10)</f>
        <v>610E20</v>
      </c>
      <c r="F1204" s="162" t="str">
        <f t="shared" si="155"/>
        <v>026</v>
      </c>
      <c r="G1204" s="40">
        <v>66</v>
      </c>
    </row>
    <row r="1205" spans="1:7" ht="18.75" customHeight="1">
      <c r="A1205" s="268" t="str">
        <f t="shared" si="152"/>
        <v>HS(HS)610060</v>
      </c>
      <c r="B1205" s="40" t="s">
        <v>94</v>
      </c>
      <c r="C1205" s="40" t="s">
        <v>1002</v>
      </c>
      <c r="D1205" s="40" t="s">
        <v>900</v>
      </c>
      <c r="E1205" s="40" t="str">
        <f>MID(C1205,3,3)</f>
        <v>610</v>
      </c>
      <c r="F1205" s="162" t="str">
        <f t="shared" si="155"/>
        <v>060</v>
      </c>
      <c r="G1205" s="40">
        <v>192</v>
      </c>
    </row>
    <row r="1206" spans="1:7" ht="18.75" customHeight="1">
      <c r="A1206" s="268" t="str">
        <f t="shared" si="152"/>
        <v>HS(HS)610E20060</v>
      </c>
      <c r="B1206" s="40" t="s">
        <v>94</v>
      </c>
      <c r="C1206" s="40" t="s">
        <v>1003</v>
      </c>
      <c r="D1206" s="40" t="s">
        <v>900</v>
      </c>
      <c r="E1206" s="40" t="str">
        <f>MID(C1206,3,3)&amp;MID(C1206,9,10)</f>
        <v>610E20</v>
      </c>
      <c r="F1206" s="162" t="str">
        <f t="shared" si="155"/>
        <v>060</v>
      </c>
      <c r="G1206" s="40">
        <v>153</v>
      </c>
    </row>
    <row r="1207" spans="1:7" ht="18.75" customHeight="1">
      <c r="A1207" s="268" t="str">
        <f t="shared" si="152"/>
        <v>HS(HS)610075</v>
      </c>
      <c r="B1207" s="40" t="s">
        <v>94</v>
      </c>
      <c r="C1207" s="40" t="s">
        <v>1004</v>
      </c>
      <c r="D1207" s="40" t="s">
        <v>900</v>
      </c>
      <c r="E1207" s="40" t="str">
        <f aca="true" t="shared" si="156" ref="E1207:E1232">MID(C1207,3,3)</f>
        <v>610</v>
      </c>
      <c r="F1207" s="162" t="str">
        <f t="shared" si="155"/>
        <v>075</v>
      </c>
      <c r="G1207" s="40">
        <v>240</v>
      </c>
    </row>
    <row r="1208" spans="1:7" ht="18.75" customHeight="1">
      <c r="A1208" s="268" t="str">
        <f t="shared" si="152"/>
        <v>HS(HS)610090</v>
      </c>
      <c r="B1208" s="40" t="s">
        <v>94</v>
      </c>
      <c r="C1208" s="40" t="s">
        <v>1005</v>
      </c>
      <c r="D1208" s="40" t="s">
        <v>900</v>
      </c>
      <c r="E1208" s="40" t="str">
        <f t="shared" si="156"/>
        <v>610</v>
      </c>
      <c r="F1208" s="162" t="str">
        <f t="shared" si="155"/>
        <v>090</v>
      </c>
      <c r="G1208" s="40">
        <v>288</v>
      </c>
    </row>
    <row r="1209" spans="1:7" ht="18.75" customHeight="1">
      <c r="A1209" s="268" t="str">
        <f aca="true" t="shared" si="157" ref="A1209:A1219">D1209&amp;E1209&amp;F1209</f>
        <v>HS(HS)640019</v>
      </c>
      <c r="B1209" s="40" t="s">
        <v>94</v>
      </c>
      <c r="C1209" s="40" t="s">
        <v>1537</v>
      </c>
      <c r="D1209" s="40" t="s">
        <v>899</v>
      </c>
      <c r="E1209" s="40" t="str">
        <f t="shared" si="156"/>
        <v>640</v>
      </c>
      <c r="F1209" s="162" t="str">
        <f aca="true" t="shared" si="158" ref="F1209:F1219">MID(C1209,6,3)</f>
        <v>019</v>
      </c>
      <c r="G1209" s="40">
        <v>36</v>
      </c>
    </row>
    <row r="1210" spans="1:7" ht="18.75" customHeight="1">
      <c r="A1210" s="268" t="str">
        <f t="shared" si="157"/>
        <v>HS(HS)640026</v>
      </c>
      <c r="B1210" s="40" t="s">
        <v>94</v>
      </c>
      <c r="C1210" s="40" t="s">
        <v>1538</v>
      </c>
      <c r="D1210" s="40" t="s">
        <v>899</v>
      </c>
      <c r="E1210" s="40" t="str">
        <f t="shared" si="156"/>
        <v>640</v>
      </c>
      <c r="F1210" s="162" t="str">
        <f t="shared" si="158"/>
        <v>026</v>
      </c>
      <c r="G1210" s="40">
        <v>49</v>
      </c>
    </row>
    <row r="1211" spans="1:7" ht="18.75" customHeight="1">
      <c r="A1211" s="268" t="str">
        <f t="shared" si="157"/>
        <v>HS(HS)640060</v>
      </c>
      <c r="B1211" s="40" t="s">
        <v>94</v>
      </c>
      <c r="C1211" s="40" t="s">
        <v>1539</v>
      </c>
      <c r="D1211" s="40" t="s">
        <v>899</v>
      </c>
      <c r="E1211" s="40" t="str">
        <f t="shared" si="156"/>
        <v>640</v>
      </c>
      <c r="F1211" s="162" t="str">
        <f t="shared" si="158"/>
        <v>060</v>
      </c>
      <c r="G1211" s="40">
        <v>113</v>
      </c>
    </row>
    <row r="1212" spans="1:7" ht="18.75" customHeight="1">
      <c r="A1212" s="268" t="str">
        <f t="shared" si="157"/>
        <v>HS(HS)640075</v>
      </c>
      <c r="B1212" s="40" t="s">
        <v>94</v>
      </c>
      <c r="C1212" s="40" t="s">
        <v>1540</v>
      </c>
      <c r="D1212" s="40" t="s">
        <v>899</v>
      </c>
      <c r="E1212" s="40" t="str">
        <f t="shared" si="156"/>
        <v>640</v>
      </c>
      <c r="F1212" s="162" t="str">
        <f t="shared" si="158"/>
        <v>075</v>
      </c>
      <c r="G1212" s="40">
        <v>141</v>
      </c>
    </row>
    <row r="1213" spans="1:7" ht="18.75" customHeight="1">
      <c r="A1213" s="268" t="str">
        <f t="shared" si="157"/>
        <v>HS(HS)640090</v>
      </c>
      <c r="B1213" s="40" t="s">
        <v>94</v>
      </c>
      <c r="C1213" s="40" t="s">
        <v>1541</v>
      </c>
      <c r="D1213" s="40" t="s">
        <v>899</v>
      </c>
      <c r="E1213" s="40" t="str">
        <f t="shared" si="156"/>
        <v>640</v>
      </c>
      <c r="F1213" s="162" t="str">
        <f t="shared" si="158"/>
        <v>090</v>
      </c>
      <c r="G1213" s="40">
        <v>169</v>
      </c>
    </row>
    <row r="1214" spans="1:7" ht="18.75" customHeight="1">
      <c r="A1214" s="268" t="str">
        <f t="shared" si="157"/>
        <v>HS(HS)680019</v>
      </c>
      <c r="B1214" s="40" t="s">
        <v>94</v>
      </c>
      <c r="C1214" s="40" t="s">
        <v>1542</v>
      </c>
      <c r="D1214" s="40" t="s">
        <v>899</v>
      </c>
      <c r="E1214" s="40" t="str">
        <f t="shared" si="156"/>
        <v>680</v>
      </c>
      <c r="F1214" s="162" t="str">
        <f t="shared" si="158"/>
        <v>019</v>
      </c>
      <c r="G1214" s="40">
        <v>45</v>
      </c>
    </row>
    <row r="1215" spans="1:7" ht="18.75" customHeight="1">
      <c r="A1215" s="268" t="str">
        <f t="shared" si="157"/>
        <v>HS(HS)680026</v>
      </c>
      <c r="B1215" s="40" t="s">
        <v>94</v>
      </c>
      <c r="C1215" s="40" t="s">
        <v>1543</v>
      </c>
      <c r="D1215" s="40" t="s">
        <v>899</v>
      </c>
      <c r="E1215" s="40" t="str">
        <f t="shared" si="156"/>
        <v>680</v>
      </c>
      <c r="F1215" s="162" t="str">
        <f t="shared" si="158"/>
        <v>026</v>
      </c>
      <c r="G1215" s="40">
        <v>62</v>
      </c>
    </row>
    <row r="1216" spans="1:7" ht="18.75" customHeight="1">
      <c r="A1216" s="268" t="str">
        <f t="shared" si="157"/>
        <v>HS(HS)680060</v>
      </c>
      <c r="B1216" s="40" t="s">
        <v>94</v>
      </c>
      <c r="C1216" s="40" t="s">
        <v>1544</v>
      </c>
      <c r="D1216" s="40" t="s">
        <v>899</v>
      </c>
      <c r="E1216" s="40" t="str">
        <f t="shared" si="156"/>
        <v>680</v>
      </c>
      <c r="F1216" s="162" t="str">
        <f t="shared" si="158"/>
        <v>060</v>
      </c>
      <c r="G1216" s="40">
        <v>143</v>
      </c>
    </row>
    <row r="1217" spans="1:7" ht="18.75" customHeight="1">
      <c r="A1217" s="268" t="str">
        <f t="shared" si="157"/>
        <v>HS(HS)680075</v>
      </c>
      <c r="B1217" s="40" t="s">
        <v>94</v>
      </c>
      <c r="C1217" s="40" t="s">
        <v>1545</v>
      </c>
      <c r="D1217" s="40" t="s">
        <v>899</v>
      </c>
      <c r="E1217" s="40" t="str">
        <f t="shared" si="156"/>
        <v>680</v>
      </c>
      <c r="F1217" s="162" t="str">
        <f t="shared" si="158"/>
        <v>075</v>
      </c>
      <c r="G1217" s="40">
        <v>179</v>
      </c>
    </row>
    <row r="1218" spans="1:7" ht="18.75" customHeight="1">
      <c r="A1218" s="268" t="str">
        <f t="shared" si="157"/>
        <v>HS(HS)680090</v>
      </c>
      <c r="B1218" s="40" t="s">
        <v>94</v>
      </c>
      <c r="C1218" s="40" t="s">
        <v>1546</v>
      </c>
      <c r="D1218" s="40" t="s">
        <v>899</v>
      </c>
      <c r="E1218" s="40" t="str">
        <f t="shared" si="156"/>
        <v>680</v>
      </c>
      <c r="F1218" s="162" t="str">
        <f t="shared" si="158"/>
        <v>090</v>
      </c>
      <c r="G1218" s="40">
        <v>215</v>
      </c>
    </row>
    <row r="1219" spans="1:7" ht="18.75" customHeight="1">
      <c r="A1219" s="268" t="str">
        <f t="shared" si="157"/>
        <v>HS(HS)740019</v>
      </c>
      <c r="B1219" s="40" t="s">
        <v>94</v>
      </c>
      <c r="C1219" s="40" t="s">
        <v>1255</v>
      </c>
      <c r="D1219" s="40" t="s">
        <v>899</v>
      </c>
      <c r="E1219" s="40" t="str">
        <f t="shared" si="156"/>
        <v>740</v>
      </c>
      <c r="F1219" s="162" t="str">
        <f t="shared" si="158"/>
        <v>019</v>
      </c>
      <c r="G1219" s="40">
        <v>65</v>
      </c>
    </row>
    <row r="1220" spans="1:7" ht="18.75" customHeight="1">
      <c r="A1220" s="268" t="str">
        <f t="shared" si="152"/>
        <v>HS(HS)740026</v>
      </c>
      <c r="B1220" s="40" t="s">
        <v>94</v>
      </c>
      <c r="C1220" s="40" t="s">
        <v>1006</v>
      </c>
      <c r="D1220" s="40" t="s">
        <v>900</v>
      </c>
      <c r="E1220" s="40" t="str">
        <f t="shared" si="156"/>
        <v>740</v>
      </c>
      <c r="F1220" s="162" t="str">
        <f t="shared" si="155"/>
        <v>026</v>
      </c>
      <c r="G1220" s="40">
        <v>89</v>
      </c>
    </row>
    <row r="1221" spans="1:7" ht="18.75" customHeight="1">
      <c r="A1221" s="268" t="str">
        <f t="shared" si="152"/>
        <v>HS(HS)740060</v>
      </c>
      <c r="B1221" s="40" t="s">
        <v>94</v>
      </c>
      <c r="C1221" s="40" t="s">
        <v>1007</v>
      </c>
      <c r="D1221" s="40" t="s">
        <v>900</v>
      </c>
      <c r="E1221" s="40" t="str">
        <f t="shared" si="156"/>
        <v>740</v>
      </c>
      <c r="F1221" s="162" t="str">
        <f t="shared" si="155"/>
        <v>060</v>
      </c>
      <c r="G1221" s="40">
        <v>206</v>
      </c>
    </row>
    <row r="1222" spans="1:7" ht="18.75" customHeight="1">
      <c r="A1222" s="268" t="str">
        <f t="shared" si="152"/>
        <v>HS(HS)740075</v>
      </c>
      <c r="B1222" s="40" t="s">
        <v>94</v>
      </c>
      <c r="C1222" s="40" t="s">
        <v>1016</v>
      </c>
      <c r="D1222" s="40" t="s">
        <v>900</v>
      </c>
      <c r="E1222" s="40" t="str">
        <f t="shared" si="156"/>
        <v>740</v>
      </c>
      <c r="F1222" s="162" t="str">
        <f t="shared" si="155"/>
        <v>075</v>
      </c>
      <c r="G1222" s="40">
        <v>257</v>
      </c>
    </row>
    <row r="1223" spans="1:7" ht="18.75" customHeight="1">
      <c r="A1223" s="268" t="str">
        <f t="shared" si="152"/>
        <v>HS(HS)740090</v>
      </c>
      <c r="B1223" s="40" t="s">
        <v>94</v>
      </c>
      <c r="C1223" s="40" t="s">
        <v>1008</v>
      </c>
      <c r="D1223" s="40" t="s">
        <v>900</v>
      </c>
      <c r="E1223" s="40" t="str">
        <f t="shared" si="156"/>
        <v>740</v>
      </c>
      <c r="F1223" s="162" t="str">
        <f t="shared" si="155"/>
        <v>090</v>
      </c>
      <c r="G1223" s="40">
        <v>309</v>
      </c>
    </row>
    <row r="1224" spans="1:7" ht="18.75" customHeight="1">
      <c r="A1224" s="268" t="str">
        <f>D1224&amp;E1224&amp;F1224</f>
        <v>HS(HS)777019</v>
      </c>
      <c r="B1224" s="40" t="s">
        <v>94</v>
      </c>
      <c r="C1224" s="40" t="s">
        <v>1256</v>
      </c>
      <c r="D1224" s="40" t="s">
        <v>899</v>
      </c>
      <c r="E1224" s="40" t="str">
        <f t="shared" si="156"/>
        <v>777</v>
      </c>
      <c r="F1224" s="162" t="str">
        <f>MID(C1224,6,3)</f>
        <v>019</v>
      </c>
      <c r="G1224" s="40">
        <v>22</v>
      </c>
    </row>
    <row r="1225" spans="1:7" ht="18.75" customHeight="1">
      <c r="A1225" s="268" t="str">
        <f t="shared" si="152"/>
        <v>HS(HS)777026</v>
      </c>
      <c r="B1225" s="40" t="s">
        <v>94</v>
      </c>
      <c r="C1225" s="40" t="s">
        <v>1009</v>
      </c>
      <c r="D1225" s="40" t="s">
        <v>900</v>
      </c>
      <c r="E1225" s="40" t="str">
        <f t="shared" si="156"/>
        <v>777</v>
      </c>
      <c r="F1225" s="162" t="str">
        <f t="shared" si="155"/>
        <v>026</v>
      </c>
      <c r="G1225" s="40">
        <v>30</v>
      </c>
    </row>
    <row r="1226" spans="1:7" ht="18.75" customHeight="1">
      <c r="A1226" s="268" t="str">
        <f t="shared" si="152"/>
        <v>HS(HS)777060</v>
      </c>
      <c r="B1226" s="40" t="s">
        <v>94</v>
      </c>
      <c r="C1226" s="40" t="s">
        <v>1010</v>
      </c>
      <c r="D1226" s="40" t="s">
        <v>900</v>
      </c>
      <c r="E1226" s="40" t="str">
        <f t="shared" si="156"/>
        <v>777</v>
      </c>
      <c r="F1226" s="162" t="str">
        <f t="shared" si="155"/>
        <v>060</v>
      </c>
      <c r="G1226" s="40">
        <v>68</v>
      </c>
    </row>
    <row r="1227" spans="1:7" ht="18.75" customHeight="1">
      <c r="A1227" s="268" t="str">
        <f t="shared" si="152"/>
        <v>HS(HS)777075</v>
      </c>
      <c r="B1227" s="40" t="s">
        <v>94</v>
      </c>
      <c r="C1227" s="40" t="s">
        <v>1017</v>
      </c>
      <c r="D1227" s="40" t="s">
        <v>900</v>
      </c>
      <c r="E1227" s="40" t="str">
        <f t="shared" si="156"/>
        <v>777</v>
      </c>
      <c r="F1227" s="162" t="str">
        <f t="shared" si="155"/>
        <v>075</v>
      </c>
      <c r="G1227" s="40">
        <v>85</v>
      </c>
    </row>
    <row r="1228" spans="1:7" ht="18.75" customHeight="1">
      <c r="A1228" s="268" t="str">
        <f t="shared" si="152"/>
        <v>HS(HS)777090</v>
      </c>
      <c r="B1228" s="40" t="s">
        <v>94</v>
      </c>
      <c r="C1228" s="40" t="s">
        <v>1011</v>
      </c>
      <c r="D1228" s="40" t="s">
        <v>900</v>
      </c>
      <c r="E1228" s="40" t="str">
        <f t="shared" si="156"/>
        <v>777</v>
      </c>
      <c r="F1228" s="162" t="str">
        <f t="shared" si="155"/>
        <v>090</v>
      </c>
      <c r="G1228" s="40">
        <v>102</v>
      </c>
    </row>
    <row r="1229" spans="1:7" ht="18.75" customHeight="1">
      <c r="A1229" s="268" t="str">
        <f>D1229&amp;E1229&amp;F1229</f>
        <v>HS(HS)778019</v>
      </c>
      <c r="B1229" s="40" t="s">
        <v>94</v>
      </c>
      <c r="C1229" s="40" t="s">
        <v>1257</v>
      </c>
      <c r="D1229" s="40" t="s">
        <v>899</v>
      </c>
      <c r="E1229" s="40" t="str">
        <f t="shared" si="156"/>
        <v>778</v>
      </c>
      <c r="F1229" s="162" t="str">
        <f>MID(C1229,6,3)</f>
        <v>019</v>
      </c>
      <c r="G1229" s="40">
        <v>27</v>
      </c>
    </row>
    <row r="1230" spans="1:7" ht="18.75" customHeight="1">
      <c r="A1230" s="268" t="str">
        <f t="shared" si="152"/>
        <v>HS(HS)778026</v>
      </c>
      <c r="B1230" s="40" t="s">
        <v>94</v>
      </c>
      <c r="C1230" s="40" t="s">
        <v>1012</v>
      </c>
      <c r="D1230" s="40" t="s">
        <v>900</v>
      </c>
      <c r="E1230" s="40" t="str">
        <f t="shared" si="156"/>
        <v>778</v>
      </c>
      <c r="F1230" s="162" t="str">
        <f t="shared" si="155"/>
        <v>026</v>
      </c>
      <c r="G1230" s="40">
        <v>37</v>
      </c>
    </row>
    <row r="1231" spans="1:7" ht="18.75" customHeight="1">
      <c r="A1231" s="268" t="str">
        <f t="shared" si="152"/>
        <v>HS(HS)778060</v>
      </c>
      <c r="B1231" s="40" t="s">
        <v>94</v>
      </c>
      <c r="C1231" s="40" t="s">
        <v>1013</v>
      </c>
      <c r="D1231" s="40" t="s">
        <v>900</v>
      </c>
      <c r="E1231" s="40" t="str">
        <f t="shared" si="156"/>
        <v>778</v>
      </c>
      <c r="F1231" s="162" t="str">
        <f t="shared" si="155"/>
        <v>060</v>
      </c>
      <c r="G1231" s="40">
        <v>85</v>
      </c>
    </row>
    <row r="1232" spans="1:7" ht="18.75" customHeight="1">
      <c r="A1232" s="268" t="str">
        <f t="shared" si="152"/>
        <v>HS(HS)778075</v>
      </c>
      <c r="B1232" s="40" t="s">
        <v>94</v>
      </c>
      <c r="C1232" s="40" t="s">
        <v>1018</v>
      </c>
      <c r="D1232" s="40" t="s">
        <v>900</v>
      </c>
      <c r="E1232" s="40" t="str">
        <f t="shared" si="156"/>
        <v>778</v>
      </c>
      <c r="F1232" s="162" t="str">
        <f t="shared" si="155"/>
        <v>075</v>
      </c>
      <c r="G1232" s="40">
        <v>107</v>
      </c>
    </row>
    <row r="1233" spans="1:7" ht="18.75" customHeight="1">
      <c r="A1233" s="268" t="str">
        <f t="shared" si="152"/>
        <v>HS(HS)778090</v>
      </c>
      <c r="B1233" s="40" t="s">
        <v>94</v>
      </c>
      <c r="C1233" s="40" t="s">
        <v>1019</v>
      </c>
      <c r="D1233" s="40" t="s">
        <v>900</v>
      </c>
      <c r="E1233" s="40" t="str">
        <f aca="true" t="shared" si="159" ref="E1233:E1238">MID(C1233,3,3)</f>
        <v>778</v>
      </c>
      <c r="F1233" s="162" t="str">
        <f t="shared" si="155"/>
        <v>090</v>
      </c>
      <c r="G1233" s="40">
        <v>128</v>
      </c>
    </row>
    <row r="1234" spans="1:7" ht="18.75" customHeight="1">
      <c r="A1234" s="268" t="str">
        <f>D1234&amp;E1234&amp;F1234</f>
        <v>HS(HS)888019</v>
      </c>
      <c r="B1234" s="40" t="s">
        <v>94</v>
      </c>
      <c r="C1234" s="40" t="s">
        <v>1258</v>
      </c>
      <c r="D1234" s="40" t="s">
        <v>899</v>
      </c>
      <c r="E1234" s="40" t="str">
        <f t="shared" si="159"/>
        <v>888</v>
      </c>
      <c r="F1234" s="162" t="str">
        <f>MID(C1234,6,3)</f>
        <v>019</v>
      </c>
      <c r="G1234" s="40">
        <v>18</v>
      </c>
    </row>
    <row r="1235" spans="1:7" ht="18.75" customHeight="1">
      <c r="A1235" s="268" t="str">
        <f>D1235&amp;E1235&amp;F1235</f>
        <v>HS(HS)888026</v>
      </c>
      <c r="B1235" s="40" t="s">
        <v>94</v>
      </c>
      <c r="C1235" s="40" t="s">
        <v>1053</v>
      </c>
      <c r="D1235" s="40" t="s">
        <v>899</v>
      </c>
      <c r="E1235" s="40" t="str">
        <f t="shared" si="159"/>
        <v>888</v>
      </c>
      <c r="F1235" s="162" t="str">
        <f>MID(C1235,6,3)</f>
        <v>026</v>
      </c>
      <c r="G1235" s="40">
        <v>24</v>
      </c>
    </row>
    <row r="1236" spans="1:7" ht="18.75" customHeight="1">
      <c r="A1236" s="268" t="str">
        <f>D1236&amp;E1236&amp;F1236</f>
        <v>HS(HS)888060</v>
      </c>
      <c r="B1236" s="40" t="s">
        <v>94</v>
      </c>
      <c r="C1236" s="40" t="s">
        <v>1054</v>
      </c>
      <c r="D1236" s="40" t="s">
        <v>899</v>
      </c>
      <c r="E1236" s="40" t="str">
        <f t="shared" si="159"/>
        <v>888</v>
      </c>
      <c r="F1236" s="162" t="str">
        <f>MID(C1236,6,3)</f>
        <v>060</v>
      </c>
      <c r="G1236" s="40">
        <v>57</v>
      </c>
    </row>
    <row r="1237" spans="1:7" ht="18.75" customHeight="1">
      <c r="A1237" s="268" t="str">
        <f>D1237&amp;E1237&amp;F1237</f>
        <v>HS(HS)888075</v>
      </c>
      <c r="B1237" s="40" t="s">
        <v>94</v>
      </c>
      <c r="C1237" s="40" t="s">
        <v>1055</v>
      </c>
      <c r="D1237" s="40" t="s">
        <v>899</v>
      </c>
      <c r="E1237" s="40" t="str">
        <f t="shared" si="159"/>
        <v>888</v>
      </c>
      <c r="F1237" s="162" t="str">
        <f>MID(C1237,6,3)</f>
        <v>075</v>
      </c>
      <c r="G1237" s="40">
        <v>71</v>
      </c>
    </row>
    <row r="1238" spans="1:7" ht="18.75" customHeight="1">
      <c r="A1238" s="268" t="str">
        <f>D1238&amp;E1238&amp;F1238</f>
        <v>HS(HS)888090</v>
      </c>
      <c r="B1238" s="40" t="s">
        <v>94</v>
      </c>
      <c r="C1238" s="40" t="s">
        <v>1056</v>
      </c>
      <c r="D1238" s="40" t="s">
        <v>899</v>
      </c>
      <c r="E1238" s="40" t="str">
        <f t="shared" si="159"/>
        <v>888</v>
      </c>
      <c r="F1238" s="162" t="str">
        <f>MID(C1238,6,3)</f>
        <v>090</v>
      </c>
      <c r="G1238" s="40">
        <v>85</v>
      </c>
    </row>
    <row r="1239" spans="1:7" ht="18.75" customHeight="1">
      <c r="A1239" s="268" t="str">
        <f aca="true" t="shared" si="160" ref="A1239:A1244">D1239&amp;E1239&amp;F1239</f>
        <v>KS(KS)096026</v>
      </c>
      <c r="B1239" s="40" t="s">
        <v>94</v>
      </c>
      <c r="C1239" s="40" t="s">
        <v>1100</v>
      </c>
      <c r="D1239" s="40" t="s">
        <v>1099</v>
      </c>
      <c r="E1239" s="40" t="str">
        <f aca="true" t="shared" si="161" ref="E1239:E1244">MID(C1239,3,3)</f>
        <v>096</v>
      </c>
      <c r="F1239" s="162" t="str">
        <f aca="true" t="shared" si="162" ref="F1239:F1244">MID(C1239,6,3)</f>
        <v>026</v>
      </c>
      <c r="G1239" s="40">
        <v>11</v>
      </c>
    </row>
    <row r="1240" spans="1:7" ht="18.75" customHeight="1">
      <c r="A1240" s="268" t="str">
        <f t="shared" si="160"/>
        <v>KS(KS)096040</v>
      </c>
      <c r="B1240" s="40" t="s">
        <v>94</v>
      </c>
      <c r="C1240" s="40" t="s">
        <v>1101</v>
      </c>
      <c r="D1240" s="40" t="s">
        <v>1099</v>
      </c>
      <c r="E1240" s="40" t="str">
        <f t="shared" si="161"/>
        <v>096</v>
      </c>
      <c r="F1240" s="162" t="str">
        <f t="shared" si="162"/>
        <v>040</v>
      </c>
      <c r="G1240" s="40">
        <v>16</v>
      </c>
    </row>
    <row r="1241" spans="1:7" ht="18.75" customHeight="1">
      <c r="A1241" s="268" t="str">
        <f t="shared" si="160"/>
        <v>KS(KS)096060</v>
      </c>
      <c r="B1241" s="40" t="s">
        <v>94</v>
      </c>
      <c r="C1241" s="40" t="s">
        <v>1102</v>
      </c>
      <c r="D1241" s="40" t="s">
        <v>1099</v>
      </c>
      <c r="E1241" s="40" t="str">
        <f t="shared" si="161"/>
        <v>096</v>
      </c>
      <c r="F1241" s="162" t="str">
        <f t="shared" si="162"/>
        <v>060</v>
      </c>
      <c r="G1241" s="40">
        <v>25</v>
      </c>
    </row>
    <row r="1242" spans="1:7" ht="18.75" customHeight="1">
      <c r="A1242" s="268" t="str">
        <f t="shared" si="160"/>
        <v>KS(KS)097026</v>
      </c>
      <c r="B1242" s="40" t="s">
        <v>94</v>
      </c>
      <c r="C1242" s="40" t="s">
        <v>1211</v>
      </c>
      <c r="D1242" s="40" t="s">
        <v>1099</v>
      </c>
      <c r="E1242" s="40" t="str">
        <f t="shared" si="161"/>
        <v>097</v>
      </c>
      <c r="F1242" s="162" t="str">
        <f t="shared" si="162"/>
        <v>026</v>
      </c>
      <c r="G1242" s="40">
        <v>14</v>
      </c>
    </row>
    <row r="1243" spans="1:7" ht="18.75" customHeight="1">
      <c r="A1243" s="268" t="str">
        <f t="shared" si="160"/>
        <v>KS(KS)097040</v>
      </c>
      <c r="B1243" s="40" t="s">
        <v>94</v>
      </c>
      <c r="C1243" s="40" t="s">
        <v>1158</v>
      </c>
      <c r="D1243" s="40" t="s">
        <v>1099</v>
      </c>
      <c r="E1243" s="40" t="str">
        <f t="shared" si="161"/>
        <v>097</v>
      </c>
      <c r="F1243" s="162" t="str">
        <f t="shared" si="162"/>
        <v>040</v>
      </c>
      <c r="G1243" s="40">
        <v>21</v>
      </c>
    </row>
    <row r="1244" spans="1:7" ht="18.75" customHeight="1">
      <c r="A1244" s="268" t="str">
        <f t="shared" si="160"/>
        <v>KS(KS)097060</v>
      </c>
      <c r="B1244" s="40" t="s">
        <v>94</v>
      </c>
      <c r="C1244" s="40" t="s">
        <v>1159</v>
      </c>
      <c r="D1244" s="40" t="s">
        <v>1099</v>
      </c>
      <c r="E1244" s="40" t="str">
        <f t="shared" si="161"/>
        <v>097</v>
      </c>
      <c r="F1244" s="162" t="str">
        <f t="shared" si="162"/>
        <v>060</v>
      </c>
      <c r="G1244" s="40">
        <v>32</v>
      </c>
    </row>
    <row r="1245" spans="1:7" ht="18.75" customHeight="1">
      <c r="A1245" s="268" t="str">
        <f aca="true" t="shared" si="163" ref="A1245:A1281">D1245&amp;E1245&amp;F1245</f>
        <v>KS(KS)1013026</v>
      </c>
      <c r="B1245" s="40" t="s">
        <v>94</v>
      </c>
      <c r="C1245" s="40" t="s">
        <v>1160</v>
      </c>
      <c r="D1245" s="40" t="s">
        <v>1099</v>
      </c>
      <c r="E1245" s="40" t="str">
        <f aca="true" t="shared" si="164" ref="E1245:E1250">MID(C1245,3,4)</f>
        <v>1013</v>
      </c>
      <c r="F1245" s="162" t="str">
        <f aca="true" t="shared" si="165" ref="F1245:F1250">MID(C1245,7,3)</f>
        <v>026</v>
      </c>
      <c r="G1245" s="40">
        <v>40</v>
      </c>
    </row>
    <row r="1246" spans="1:7" ht="18.75" customHeight="1">
      <c r="A1246" s="268" t="str">
        <f t="shared" si="163"/>
        <v>KS(KS)1013040</v>
      </c>
      <c r="B1246" s="40" t="s">
        <v>94</v>
      </c>
      <c r="C1246" s="40" t="s">
        <v>1161</v>
      </c>
      <c r="D1246" s="40" t="s">
        <v>1099</v>
      </c>
      <c r="E1246" s="40" t="str">
        <f t="shared" si="164"/>
        <v>1013</v>
      </c>
      <c r="F1246" s="162" t="str">
        <f t="shared" si="165"/>
        <v>040</v>
      </c>
      <c r="G1246" s="40">
        <v>61</v>
      </c>
    </row>
    <row r="1247" spans="1:7" ht="18.75" customHeight="1">
      <c r="A1247" s="268" t="str">
        <f t="shared" si="163"/>
        <v>KS(KS)1013060</v>
      </c>
      <c r="B1247" s="40" t="s">
        <v>94</v>
      </c>
      <c r="C1247" s="40" t="s">
        <v>1106</v>
      </c>
      <c r="D1247" s="40" t="s">
        <v>1099</v>
      </c>
      <c r="E1247" s="40" t="str">
        <f t="shared" si="164"/>
        <v>1013</v>
      </c>
      <c r="F1247" s="162" t="str">
        <f t="shared" si="165"/>
        <v>060</v>
      </c>
      <c r="G1247" s="40">
        <v>92</v>
      </c>
    </row>
    <row r="1248" spans="1:7" ht="18.75" customHeight="1">
      <c r="A1248" s="268" t="str">
        <f t="shared" si="163"/>
        <v>KS(KS)1016026</v>
      </c>
      <c r="B1248" s="40" t="s">
        <v>94</v>
      </c>
      <c r="C1248" s="40" t="s">
        <v>1162</v>
      </c>
      <c r="D1248" s="40" t="s">
        <v>1099</v>
      </c>
      <c r="E1248" s="40" t="str">
        <f t="shared" si="164"/>
        <v>1016</v>
      </c>
      <c r="F1248" s="162" t="str">
        <f t="shared" si="165"/>
        <v>026</v>
      </c>
      <c r="G1248" s="40">
        <v>48</v>
      </c>
    </row>
    <row r="1249" spans="1:7" ht="18.75" customHeight="1">
      <c r="A1249" s="268" t="str">
        <f t="shared" si="163"/>
        <v>KS(KS)1016040</v>
      </c>
      <c r="B1249" s="40" t="s">
        <v>94</v>
      </c>
      <c r="C1249" s="40" t="s">
        <v>1163</v>
      </c>
      <c r="D1249" s="40" t="s">
        <v>1099</v>
      </c>
      <c r="E1249" s="40" t="str">
        <f t="shared" si="164"/>
        <v>1016</v>
      </c>
      <c r="F1249" s="162" t="str">
        <f t="shared" si="165"/>
        <v>040</v>
      </c>
      <c r="G1249" s="40">
        <v>74</v>
      </c>
    </row>
    <row r="1250" spans="1:7" ht="18.75" customHeight="1">
      <c r="A1250" s="268" t="str">
        <f t="shared" si="163"/>
        <v>KS(KS)1016060</v>
      </c>
      <c r="B1250" s="40" t="s">
        <v>94</v>
      </c>
      <c r="C1250" s="40" t="s">
        <v>1107</v>
      </c>
      <c r="D1250" s="40" t="s">
        <v>1099</v>
      </c>
      <c r="E1250" s="40" t="str">
        <f t="shared" si="164"/>
        <v>1016</v>
      </c>
      <c r="F1250" s="162" t="str">
        <f t="shared" si="165"/>
        <v>060</v>
      </c>
      <c r="G1250" s="40">
        <v>112</v>
      </c>
    </row>
    <row r="1251" spans="1:7" ht="18.75" customHeight="1">
      <c r="A1251" s="268" t="str">
        <f t="shared" si="163"/>
        <v>KS(KS)102026</v>
      </c>
      <c r="B1251" s="40" t="s">
        <v>94</v>
      </c>
      <c r="C1251" s="40" t="s">
        <v>1108</v>
      </c>
      <c r="D1251" s="40" t="s">
        <v>1099</v>
      </c>
      <c r="E1251" s="40" t="str">
        <f>MID(C1251,3,3)</f>
        <v>102</v>
      </c>
      <c r="F1251" s="162" t="str">
        <f>MID(C1251,6,3)</f>
        <v>026</v>
      </c>
      <c r="G1251" s="40">
        <v>14</v>
      </c>
    </row>
    <row r="1252" spans="1:7" ht="18.75" customHeight="1">
      <c r="A1252" s="268" t="str">
        <f t="shared" si="163"/>
        <v>KS(KS)102040</v>
      </c>
      <c r="B1252" s="40" t="s">
        <v>94</v>
      </c>
      <c r="C1252" s="40" t="s">
        <v>1164</v>
      </c>
      <c r="D1252" s="40" t="s">
        <v>1099</v>
      </c>
      <c r="E1252" s="40" t="str">
        <f>MID(C1252,3,3)</f>
        <v>102</v>
      </c>
      <c r="F1252" s="162" t="str">
        <f>MID(C1252,6,3)</f>
        <v>040</v>
      </c>
      <c r="G1252" s="40">
        <v>21</v>
      </c>
    </row>
    <row r="1253" spans="1:7" ht="18.75" customHeight="1">
      <c r="A1253" s="268" t="str">
        <f t="shared" si="163"/>
        <v>KS(KS)102060</v>
      </c>
      <c r="B1253" s="40" t="s">
        <v>94</v>
      </c>
      <c r="C1253" s="40" t="s">
        <v>1165</v>
      </c>
      <c r="D1253" s="40" t="s">
        <v>1099</v>
      </c>
      <c r="E1253" s="40" t="str">
        <f>MID(C1253,3,3)</f>
        <v>102</v>
      </c>
      <c r="F1253" s="162" t="str">
        <f>MID(C1253,6,3)</f>
        <v>060</v>
      </c>
      <c r="G1253" s="40">
        <v>32</v>
      </c>
    </row>
    <row r="1254" spans="1:7" ht="18.75" customHeight="1">
      <c r="A1254" s="268" t="str">
        <f t="shared" si="163"/>
        <v>KS(KS)1027026</v>
      </c>
      <c r="B1254" s="40" t="s">
        <v>94</v>
      </c>
      <c r="C1254" s="40" t="s">
        <v>1166</v>
      </c>
      <c r="D1254" s="40" t="s">
        <v>1099</v>
      </c>
      <c r="E1254" s="40" t="str">
        <f aca="true" t="shared" si="166" ref="E1254:E1259">MID(C1254,3,4)</f>
        <v>1027</v>
      </c>
      <c r="F1254" s="162" t="str">
        <f aca="true" t="shared" si="167" ref="F1254:F1259">MID(C1254,7,3)</f>
        <v>026</v>
      </c>
      <c r="G1254" s="40">
        <v>80</v>
      </c>
    </row>
    <row r="1255" spans="1:7" ht="18.75" customHeight="1">
      <c r="A1255" s="268" t="str">
        <f t="shared" si="163"/>
        <v>KS(KS)1027040</v>
      </c>
      <c r="B1255" s="40" t="s">
        <v>94</v>
      </c>
      <c r="C1255" s="40" t="s">
        <v>1167</v>
      </c>
      <c r="D1255" s="40" t="s">
        <v>1099</v>
      </c>
      <c r="E1255" s="40" t="str">
        <f t="shared" si="166"/>
        <v>1027</v>
      </c>
      <c r="F1255" s="162" t="str">
        <f t="shared" si="167"/>
        <v>040</v>
      </c>
      <c r="G1255" s="40">
        <v>122</v>
      </c>
    </row>
    <row r="1256" spans="1:7" ht="18.75" customHeight="1">
      <c r="A1256" s="268" t="str">
        <f t="shared" si="163"/>
        <v>KS(KS)1027060</v>
      </c>
      <c r="B1256" s="40" t="s">
        <v>94</v>
      </c>
      <c r="C1256" s="40" t="s">
        <v>1109</v>
      </c>
      <c r="D1256" s="40" t="s">
        <v>1099</v>
      </c>
      <c r="E1256" s="40" t="str">
        <f t="shared" si="166"/>
        <v>1027</v>
      </c>
      <c r="F1256" s="162" t="str">
        <f t="shared" si="167"/>
        <v>060</v>
      </c>
      <c r="G1256" s="40">
        <v>184</v>
      </c>
    </row>
    <row r="1257" spans="1:7" ht="18.75" customHeight="1">
      <c r="A1257" s="268" t="str">
        <f t="shared" si="163"/>
        <v>KS(KS)1033026</v>
      </c>
      <c r="B1257" s="40" t="s">
        <v>94</v>
      </c>
      <c r="C1257" s="40" t="s">
        <v>1168</v>
      </c>
      <c r="D1257" s="40" t="s">
        <v>1099</v>
      </c>
      <c r="E1257" s="40" t="str">
        <f t="shared" si="166"/>
        <v>1033</v>
      </c>
      <c r="F1257" s="162" t="str">
        <f t="shared" si="167"/>
        <v>026</v>
      </c>
      <c r="G1257" s="40">
        <v>96</v>
      </c>
    </row>
    <row r="1258" spans="1:7" ht="18.75" customHeight="1">
      <c r="A1258" s="268" t="str">
        <f t="shared" si="163"/>
        <v>KS(KS)1033040</v>
      </c>
      <c r="B1258" s="40" t="s">
        <v>94</v>
      </c>
      <c r="C1258" s="40" t="s">
        <v>1169</v>
      </c>
      <c r="D1258" s="40" t="s">
        <v>1099</v>
      </c>
      <c r="E1258" s="40" t="str">
        <f t="shared" si="166"/>
        <v>1033</v>
      </c>
      <c r="F1258" s="162" t="str">
        <f t="shared" si="167"/>
        <v>040</v>
      </c>
      <c r="G1258" s="40">
        <v>149</v>
      </c>
    </row>
    <row r="1259" spans="1:7" ht="18.75" customHeight="1">
      <c r="A1259" s="268" t="str">
        <f t="shared" si="163"/>
        <v>KS(KS)1033060</v>
      </c>
      <c r="B1259" s="40" t="s">
        <v>94</v>
      </c>
      <c r="C1259" s="40" t="s">
        <v>1110</v>
      </c>
      <c r="D1259" s="40" t="s">
        <v>1099</v>
      </c>
      <c r="E1259" s="40" t="str">
        <f t="shared" si="166"/>
        <v>1033</v>
      </c>
      <c r="F1259" s="162" t="str">
        <f t="shared" si="167"/>
        <v>060</v>
      </c>
      <c r="G1259" s="40">
        <v>224</v>
      </c>
    </row>
    <row r="1260" spans="1:7" ht="18.75" customHeight="1">
      <c r="A1260" s="268" t="str">
        <f t="shared" si="163"/>
        <v>KS(KS)112026</v>
      </c>
      <c r="B1260" s="40" t="s">
        <v>94</v>
      </c>
      <c r="C1260" s="40" t="s">
        <v>1111</v>
      </c>
      <c r="D1260" s="40" t="s">
        <v>1099</v>
      </c>
      <c r="E1260" s="40" t="str">
        <f aca="true" t="shared" si="168" ref="E1260:E1265">MID(C1260,3,3)</f>
        <v>112</v>
      </c>
      <c r="F1260" s="162" t="str">
        <f aca="true" t="shared" si="169" ref="F1260:F1265">MID(C1260,6,3)</f>
        <v>026</v>
      </c>
      <c r="G1260" s="40">
        <v>11</v>
      </c>
    </row>
    <row r="1261" spans="1:7" ht="18.75" customHeight="1">
      <c r="A1261" s="268" t="str">
        <f t="shared" si="163"/>
        <v>KS(KS)112040</v>
      </c>
      <c r="B1261" s="40" t="s">
        <v>94</v>
      </c>
      <c r="C1261" s="40" t="s">
        <v>1170</v>
      </c>
      <c r="D1261" s="40" t="s">
        <v>1099</v>
      </c>
      <c r="E1261" s="40" t="str">
        <f t="shared" si="168"/>
        <v>112</v>
      </c>
      <c r="F1261" s="162" t="str">
        <f t="shared" si="169"/>
        <v>040</v>
      </c>
      <c r="G1261" s="40">
        <v>17</v>
      </c>
    </row>
    <row r="1262" spans="1:7" ht="18.75" customHeight="1">
      <c r="A1262" s="268" t="str">
        <f t="shared" si="163"/>
        <v>KS(KS)112060</v>
      </c>
      <c r="B1262" s="40" t="s">
        <v>94</v>
      </c>
      <c r="C1262" s="40" t="s">
        <v>1171</v>
      </c>
      <c r="D1262" s="40" t="s">
        <v>1099</v>
      </c>
      <c r="E1262" s="40" t="str">
        <f t="shared" si="168"/>
        <v>112</v>
      </c>
      <c r="F1262" s="162" t="str">
        <f t="shared" si="169"/>
        <v>060</v>
      </c>
      <c r="G1262" s="40">
        <v>26</v>
      </c>
    </row>
    <row r="1263" spans="1:7" ht="18.75" customHeight="1">
      <c r="A1263" s="268" t="str">
        <f t="shared" si="163"/>
        <v>KS(KS)127026</v>
      </c>
      <c r="B1263" s="40" t="s">
        <v>94</v>
      </c>
      <c r="C1263" s="40" t="s">
        <v>1112</v>
      </c>
      <c r="D1263" s="40" t="s">
        <v>1099</v>
      </c>
      <c r="E1263" s="40" t="str">
        <f t="shared" si="168"/>
        <v>127</v>
      </c>
      <c r="F1263" s="162" t="str">
        <f t="shared" si="169"/>
        <v>026</v>
      </c>
      <c r="G1263" s="40">
        <v>12</v>
      </c>
    </row>
    <row r="1264" spans="1:7" ht="18.75" customHeight="1">
      <c r="A1264" s="268" t="str">
        <f t="shared" si="163"/>
        <v>KS(KS)127040</v>
      </c>
      <c r="B1264" s="40" t="s">
        <v>94</v>
      </c>
      <c r="C1264" s="40" t="s">
        <v>1172</v>
      </c>
      <c r="D1264" s="40" t="s">
        <v>1099</v>
      </c>
      <c r="E1264" s="40" t="str">
        <f t="shared" si="168"/>
        <v>127</v>
      </c>
      <c r="F1264" s="162" t="str">
        <f t="shared" si="169"/>
        <v>040</v>
      </c>
      <c r="G1264" s="40">
        <v>18</v>
      </c>
    </row>
    <row r="1265" spans="1:7" ht="18.75" customHeight="1">
      <c r="A1265" s="268" t="str">
        <f t="shared" si="163"/>
        <v>KS(KS)127060</v>
      </c>
      <c r="B1265" s="40" t="s">
        <v>94</v>
      </c>
      <c r="C1265" s="40" t="s">
        <v>1173</v>
      </c>
      <c r="D1265" s="40" t="s">
        <v>1099</v>
      </c>
      <c r="E1265" s="40" t="str">
        <f t="shared" si="168"/>
        <v>127</v>
      </c>
      <c r="F1265" s="162" t="str">
        <f t="shared" si="169"/>
        <v>060</v>
      </c>
      <c r="G1265" s="40">
        <v>27</v>
      </c>
    </row>
    <row r="1266" spans="1:7" ht="18.75" customHeight="1">
      <c r="A1266" s="268" t="str">
        <f t="shared" si="163"/>
        <v>KS(KS)1320026</v>
      </c>
      <c r="B1266" s="40" t="s">
        <v>94</v>
      </c>
      <c r="C1266" s="40" t="s">
        <v>1174</v>
      </c>
      <c r="D1266" s="40" t="s">
        <v>1099</v>
      </c>
      <c r="E1266" s="40" t="str">
        <f aca="true" t="shared" si="170" ref="E1266:E1283">MID(C1266,3,4)</f>
        <v>1320</v>
      </c>
      <c r="F1266" s="162" t="str">
        <f aca="true" t="shared" si="171" ref="F1266:F1283">MID(C1266,7,3)</f>
        <v>026</v>
      </c>
      <c r="G1266" s="40">
        <v>54</v>
      </c>
    </row>
    <row r="1267" spans="1:7" ht="18.75" customHeight="1">
      <c r="A1267" s="268" t="str">
        <f t="shared" si="163"/>
        <v>KS(KS)1320040</v>
      </c>
      <c r="B1267" s="40" t="s">
        <v>94</v>
      </c>
      <c r="C1267" s="40" t="s">
        <v>1175</v>
      </c>
      <c r="D1267" s="40" t="s">
        <v>1099</v>
      </c>
      <c r="E1267" s="40" t="str">
        <f t="shared" si="170"/>
        <v>1320</v>
      </c>
      <c r="F1267" s="162" t="str">
        <f t="shared" si="171"/>
        <v>040</v>
      </c>
      <c r="G1267" s="40">
        <v>82</v>
      </c>
    </row>
    <row r="1268" spans="1:7" ht="18.75" customHeight="1">
      <c r="A1268" s="268" t="str">
        <f t="shared" si="163"/>
        <v>KS(KS)1320060</v>
      </c>
      <c r="B1268" s="40" t="s">
        <v>94</v>
      </c>
      <c r="C1268" s="40" t="s">
        <v>1113</v>
      </c>
      <c r="D1268" s="40" t="s">
        <v>1099</v>
      </c>
      <c r="E1268" s="40" t="str">
        <f t="shared" si="170"/>
        <v>1320</v>
      </c>
      <c r="F1268" s="162" t="str">
        <f t="shared" si="171"/>
        <v>060</v>
      </c>
      <c r="G1268" s="40">
        <v>124</v>
      </c>
    </row>
    <row r="1269" spans="1:7" ht="18.75" customHeight="1">
      <c r="A1269" s="268" t="str">
        <f t="shared" si="163"/>
        <v>KS(KS)1325026</v>
      </c>
      <c r="B1269" s="40" t="s">
        <v>94</v>
      </c>
      <c r="C1269" s="40" t="s">
        <v>1176</v>
      </c>
      <c r="D1269" s="40" t="s">
        <v>1099</v>
      </c>
      <c r="E1269" s="40" t="str">
        <f t="shared" si="170"/>
        <v>1325</v>
      </c>
      <c r="F1269" s="162" t="str">
        <f t="shared" si="171"/>
        <v>026</v>
      </c>
      <c r="G1269" s="40">
        <v>68</v>
      </c>
    </row>
    <row r="1270" spans="1:7" ht="18.75" customHeight="1">
      <c r="A1270" s="268" t="str">
        <f t="shared" si="163"/>
        <v>KS(KS)1325040</v>
      </c>
      <c r="B1270" s="40" t="s">
        <v>94</v>
      </c>
      <c r="C1270" s="40" t="s">
        <v>1177</v>
      </c>
      <c r="D1270" s="40" t="s">
        <v>1099</v>
      </c>
      <c r="E1270" s="40" t="str">
        <f t="shared" si="170"/>
        <v>1325</v>
      </c>
      <c r="F1270" s="162" t="str">
        <f t="shared" si="171"/>
        <v>040</v>
      </c>
      <c r="G1270" s="40">
        <v>104</v>
      </c>
    </row>
    <row r="1271" spans="1:7" ht="18.75" customHeight="1">
      <c r="A1271" s="268" t="str">
        <f t="shared" si="163"/>
        <v>KS(KS)1325060</v>
      </c>
      <c r="B1271" s="40" t="s">
        <v>94</v>
      </c>
      <c r="C1271" s="40" t="s">
        <v>1114</v>
      </c>
      <c r="D1271" s="40" t="s">
        <v>1099</v>
      </c>
      <c r="E1271" s="40" t="str">
        <f t="shared" si="170"/>
        <v>1325</v>
      </c>
      <c r="F1271" s="162" t="str">
        <f t="shared" si="171"/>
        <v>060</v>
      </c>
      <c r="G1271" s="40">
        <v>156</v>
      </c>
    </row>
    <row r="1272" spans="1:7" ht="18.75" customHeight="1">
      <c r="A1272" s="268" t="str">
        <f t="shared" si="163"/>
        <v>KS(KS)1333026</v>
      </c>
      <c r="B1272" s="40" t="s">
        <v>94</v>
      </c>
      <c r="C1272" s="40" t="s">
        <v>1178</v>
      </c>
      <c r="D1272" s="40" t="s">
        <v>1099</v>
      </c>
      <c r="E1272" s="40" t="str">
        <f t="shared" si="170"/>
        <v>1333</v>
      </c>
      <c r="F1272" s="162" t="str">
        <f t="shared" si="171"/>
        <v>026</v>
      </c>
      <c r="G1272" s="40">
        <v>88</v>
      </c>
    </row>
    <row r="1273" spans="1:7" ht="18.75" customHeight="1">
      <c r="A1273" s="268" t="str">
        <f t="shared" si="163"/>
        <v>KS(KS)1333040</v>
      </c>
      <c r="B1273" s="40" t="s">
        <v>94</v>
      </c>
      <c r="C1273" s="40" t="s">
        <v>1179</v>
      </c>
      <c r="D1273" s="40" t="s">
        <v>1099</v>
      </c>
      <c r="E1273" s="40" t="str">
        <f t="shared" si="170"/>
        <v>1333</v>
      </c>
      <c r="F1273" s="162" t="str">
        <f t="shared" si="171"/>
        <v>040</v>
      </c>
      <c r="G1273" s="40">
        <v>134</v>
      </c>
    </row>
    <row r="1274" spans="1:7" ht="18.75" customHeight="1">
      <c r="A1274" s="268" t="str">
        <f t="shared" si="163"/>
        <v>KS(KS)1333060</v>
      </c>
      <c r="B1274" s="40" t="s">
        <v>94</v>
      </c>
      <c r="C1274" s="40" t="s">
        <v>1115</v>
      </c>
      <c r="D1274" s="40" t="s">
        <v>1099</v>
      </c>
      <c r="E1274" s="40" t="str">
        <f t="shared" si="170"/>
        <v>1333</v>
      </c>
      <c r="F1274" s="162" t="str">
        <f t="shared" si="171"/>
        <v>060</v>
      </c>
      <c r="G1274" s="40">
        <v>202</v>
      </c>
    </row>
    <row r="1275" spans="1:7" ht="18.75" customHeight="1">
      <c r="A1275" s="268" t="str">
        <f t="shared" si="163"/>
        <v>KS(KS)1340026</v>
      </c>
      <c r="B1275" s="40" t="s">
        <v>94</v>
      </c>
      <c r="C1275" s="40" t="s">
        <v>1180</v>
      </c>
      <c r="D1275" s="40" t="s">
        <v>1099</v>
      </c>
      <c r="E1275" s="40" t="str">
        <f t="shared" si="170"/>
        <v>1340</v>
      </c>
      <c r="F1275" s="162" t="str">
        <f t="shared" si="171"/>
        <v>026</v>
      </c>
      <c r="G1275" s="40">
        <v>108</v>
      </c>
    </row>
    <row r="1276" spans="1:7" ht="18.75" customHeight="1">
      <c r="A1276" s="268" t="str">
        <f t="shared" si="163"/>
        <v>KS(KS)1340040</v>
      </c>
      <c r="B1276" s="40" t="s">
        <v>94</v>
      </c>
      <c r="C1276" s="40" t="s">
        <v>1181</v>
      </c>
      <c r="D1276" s="40" t="s">
        <v>1099</v>
      </c>
      <c r="E1276" s="40" t="str">
        <f t="shared" si="170"/>
        <v>1340</v>
      </c>
      <c r="F1276" s="162" t="str">
        <f t="shared" si="171"/>
        <v>040</v>
      </c>
      <c r="G1276" s="40">
        <v>165</v>
      </c>
    </row>
    <row r="1277" spans="1:7" ht="18.75" customHeight="1">
      <c r="A1277" s="268" t="str">
        <f t="shared" si="163"/>
        <v>KS(KS)1340060</v>
      </c>
      <c r="B1277" s="40" t="s">
        <v>94</v>
      </c>
      <c r="C1277" s="40" t="s">
        <v>1116</v>
      </c>
      <c r="D1277" s="40" t="s">
        <v>1099</v>
      </c>
      <c r="E1277" s="40" t="str">
        <f t="shared" si="170"/>
        <v>1340</v>
      </c>
      <c r="F1277" s="162" t="str">
        <f t="shared" si="171"/>
        <v>060</v>
      </c>
      <c r="G1277" s="40">
        <v>248</v>
      </c>
    </row>
    <row r="1278" spans="1:7" ht="18.75" customHeight="1">
      <c r="A1278" s="268" t="str">
        <f t="shared" si="163"/>
        <v>KS(KS)147026</v>
      </c>
      <c r="B1278" s="40" t="s">
        <v>94</v>
      </c>
      <c r="C1278" s="40" t="s">
        <v>1547</v>
      </c>
      <c r="D1278" s="40" t="s">
        <v>1097</v>
      </c>
      <c r="E1278" s="40" t="str">
        <f>MID(C1278,3,3)</f>
        <v>147</v>
      </c>
      <c r="F1278" s="162" t="str">
        <f>MID(C1278,6,3)</f>
        <v>026</v>
      </c>
      <c r="G1278" s="40">
        <v>14</v>
      </c>
    </row>
    <row r="1279" spans="1:7" ht="18.75" customHeight="1">
      <c r="A1279" s="268" t="str">
        <f t="shared" si="163"/>
        <v>KS(KS)147040</v>
      </c>
      <c r="B1279" s="40" t="s">
        <v>94</v>
      </c>
      <c r="C1279" s="40" t="s">
        <v>1548</v>
      </c>
      <c r="D1279" s="40" t="s">
        <v>1097</v>
      </c>
      <c r="E1279" s="40" t="str">
        <f>MID(C1279,3,3)</f>
        <v>147</v>
      </c>
      <c r="F1279" s="162" t="str">
        <f>MID(C1279,6,3)</f>
        <v>040</v>
      </c>
      <c r="G1279" s="40">
        <v>21</v>
      </c>
    </row>
    <row r="1280" spans="1:7" ht="18.75" customHeight="1">
      <c r="A1280" s="268" t="str">
        <f t="shared" si="163"/>
        <v>KS(KS)147060</v>
      </c>
      <c r="B1280" s="40" t="s">
        <v>94</v>
      </c>
      <c r="C1280" s="40" t="s">
        <v>1549</v>
      </c>
      <c r="D1280" s="40" t="s">
        <v>1097</v>
      </c>
      <c r="E1280" s="40" t="str">
        <f>MID(C1280,3,3)</f>
        <v>147</v>
      </c>
      <c r="F1280" s="162" t="str">
        <f>MID(C1280,6,3)</f>
        <v>060</v>
      </c>
      <c r="G1280" s="40">
        <v>32</v>
      </c>
    </row>
    <row r="1281" spans="1:7" ht="18.75" customHeight="1">
      <c r="A1281" s="268" t="str">
        <f t="shared" si="163"/>
        <v>KS(KS)1625026</v>
      </c>
      <c r="B1281" s="40" t="s">
        <v>94</v>
      </c>
      <c r="C1281" s="40" t="s">
        <v>1182</v>
      </c>
      <c r="D1281" s="40" t="s">
        <v>1099</v>
      </c>
      <c r="E1281" s="40" t="str">
        <f t="shared" si="170"/>
        <v>1625</v>
      </c>
      <c r="F1281" s="162" t="str">
        <f t="shared" si="171"/>
        <v>026</v>
      </c>
      <c r="G1281" s="40">
        <v>80</v>
      </c>
    </row>
    <row r="1282" spans="1:7" ht="18.75" customHeight="1">
      <c r="A1282" s="268" t="str">
        <f aca="true" t="shared" si="172" ref="A1282:A1351">D1282&amp;E1282&amp;F1282</f>
        <v>KS(KS)1625040</v>
      </c>
      <c r="B1282" s="40" t="s">
        <v>94</v>
      </c>
      <c r="C1282" s="40" t="s">
        <v>1183</v>
      </c>
      <c r="D1282" s="40" t="s">
        <v>1099</v>
      </c>
      <c r="E1282" s="40" t="str">
        <f t="shared" si="170"/>
        <v>1625</v>
      </c>
      <c r="F1282" s="162" t="str">
        <f t="shared" si="171"/>
        <v>040</v>
      </c>
      <c r="G1282" s="40">
        <v>122</v>
      </c>
    </row>
    <row r="1283" spans="1:7" ht="18.75" customHeight="1">
      <c r="A1283" s="268" t="str">
        <f t="shared" si="172"/>
        <v>KS(KS)1625060</v>
      </c>
      <c r="B1283" s="40" t="s">
        <v>94</v>
      </c>
      <c r="C1283" s="40" t="s">
        <v>1117</v>
      </c>
      <c r="D1283" s="40" t="s">
        <v>1099</v>
      </c>
      <c r="E1283" s="40" t="str">
        <f t="shared" si="170"/>
        <v>1625</v>
      </c>
      <c r="F1283" s="162" t="str">
        <f t="shared" si="171"/>
        <v>060</v>
      </c>
      <c r="G1283" s="40">
        <v>184</v>
      </c>
    </row>
    <row r="1284" spans="1:7" ht="18.75" customHeight="1">
      <c r="A1284" s="268" t="str">
        <f t="shared" si="172"/>
        <v>KS(KS)166026</v>
      </c>
      <c r="B1284" s="40" t="s">
        <v>94</v>
      </c>
      <c r="C1284" s="40" t="s">
        <v>1118</v>
      </c>
      <c r="D1284" s="40" t="s">
        <v>1099</v>
      </c>
      <c r="E1284" s="40" t="str">
        <f aca="true" t="shared" si="173" ref="E1284:E1297">MID(C1284,3,3)</f>
        <v>166</v>
      </c>
      <c r="F1284" s="162" t="str">
        <f>MID(C1284,6,3)</f>
        <v>026</v>
      </c>
      <c r="G1284" s="40">
        <v>15</v>
      </c>
    </row>
    <row r="1285" spans="1:7" ht="18.75" customHeight="1">
      <c r="A1285" s="268" t="str">
        <f t="shared" si="172"/>
        <v>KS(KS)166040</v>
      </c>
      <c r="B1285" s="40" t="s">
        <v>94</v>
      </c>
      <c r="C1285" s="40" t="s">
        <v>1184</v>
      </c>
      <c r="D1285" s="40" t="s">
        <v>1099</v>
      </c>
      <c r="E1285" s="40" t="str">
        <f t="shared" si="173"/>
        <v>166</v>
      </c>
      <c r="F1285" s="162" t="str">
        <f aca="true" t="shared" si="174" ref="F1285:F1319">MID(C1285,6,3)</f>
        <v>040</v>
      </c>
      <c r="G1285" s="40">
        <v>23</v>
      </c>
    </row>
    <row r="1286" spans="1:7" ht="18.75" customHeight="1">
      <c r="A1286" s="268" t="str">
        <f t="shared" si="172"/>
        <v>KS(KS)166060</v>
      </c>
      <c r="B1286" s="40" t="s">
        <v>94</v>
      </c>
      <c r="C1286" s="40" t="s">
        <v>1119</v>
      </c>
      <c r="D1286" s="40" t="s">
        <v>1099</v>
      </c>
      <c r="E1286" s="40" t="str">
        <f t="shared" si="173"/>
        <v>166</v>
      </c>
      <c r="F1286" s="162" t="str">
        <f t="shared" si="174"/>
        <v>060</v>
      </c>
      <c r="G1286" s="40">
        <v>35</v>
      </c>
    </row>
    <row r="1287" spans="1:7" ht="18.75" customHeight="1">
      <c r="A1287" s="268" t="str">
        <f t="shared" si="172"/>
        <v>KS(KS)172026</v>
      </c>
      <c r="B1287" s="40" t="s">
        <v>94</v>
      </c>
      <c r="C1287" s="40" t="s">
        <v>1120</v>
      </c>
      <c r="D1287" s="40" t="s">
        <v>1099</v>
      </c>
      <c r="E1287" s="40" t="str">
        <f t="shared" si="173"/>
        <v>172</v>
      </c>
      <c r="F1287" s="162" t="str">
        <f t="shared" si="174"/>
        <v>026</v>
      </c>
      <c r="G1287" s="40">
        <v>19</v>
      </c>
    </row>
    <row r="1288" spans="1:7" ht="18.75" customHeight="1">
      <c r="A1288" s="268" t="str">
        <f t="shared" si="172"/>
        <v>KS(KS)172040</v>
      </c>
      <c r="B1288" s="40" t="s">
        <v>94</v>
      </c>
      <c r="C1288" s="40" t="s">
        <v>1185</v>
      </c>
      <c r="D1288" s="40" t="s">
        <v>1099</v>
      </c>
      <c r="E1288" s="40" t="str">
        <f t="shared" si="173"/>
        <v>172</v>
      </c>
      <c r="F1288" s="162" t="str">
        <f t="shared" si="174"/>
        <v>040</v>
      </c>
      <c r="G1288" s="40">
        <v>28</v>
      </c>
    </row>
    <row r="1289" spans="1:7" ht="18.75" customHeight="1">
      <c r="A1289" s="268" t="str">
        <f t="shared" si="172"/>
        <v>KS(KS)172060</v>
      </c>
      <c r="B1289" s="40" t="s">
        <v>94</v>
      </c>
      <c r="C1289" s="40" t="s">
        <v>1121</v>
      </c>
      <c r="D1289" s="40" t="s">
        <v>1099</v>
      </c>
      <c r="E1289" s="40" t="str">
        <f t="shared" si="173"/>
        <v>172</v>
      </c>
      <c r="F1289" s="162" t="str">
        <f t="shared" si="174"/>
        <v>060</v>
      </c>
      <c r="G1289" s="40">
        <v>43</v>
      </c>
    </row>
    <row r="1290" spans="1:7" ht="18.75" customHeight="1">
      <c r="A1290" s="268" t="str">
        <f t="shared" si="172"/>
        <v>KS(KS)203026</v>
      </c>
      <c r="B1290" s="40" t="s">
        <v>94</v>
      </c>
      <c r="C1290" s="40" t="s">
        <v>1122</v>
      </c>
      <c r="D1290" s="40" t="s">
        <v>1099</v>
      </c>
      <c r="E1290" s="40" t="str">
        <f t="shared" si="173"/>
        <v>203</v>
      </c>
      <c r="F1290" s="162" t="str">
        <f t="shared" si="174"/>
        <v>026</v>
      </c>
      <c r="G1290" s="40">
        <v>14</v>
      </c>
    </row>
    <row r="1291" spans="1:7" ht="18.75" customHeight="1">
      <c r="A1291" s="268" t="str">
        <f t="shared" si="172"/>
        <v>KS(KS)203040</v>
      </c>
      <c r="B1291" s="40" t="s">
        <v>94</v>
      </c>
      <c r="C1291" s="40" t="s">
        <v>1186</v>
      </c>
      <c r="D1291" s="40" t="s">
        <v>1099</v>
      </c>
      <c r="E1291" s="40" t="str">
        <f t="shared" si="173"/>
        <v>203</v>
      </c>
      <c r="F1291" s="162" t="str">
        <f t="shared" si="174"/>
        <v>040</v>
      </c>
      <c r="G1291" s="40">
        <v>21</v>
      </c>
    </row>
    <row r="1292" spans="1:7" ht="18.75" customHeight="1">
      <c r="A1292" s="268" t="str">
        <f t="shared" si="172"/>
        <v>KS(KS)203060</v>
      </c>
      <c r="B1292" s="40" t="s">
        <v>94</v>
      </c>
      <c r="C1292" s="40" t="s">
        <v>1123</v>
      </c>
      <c r="D1292" s="40" t="s">
        <v>1099</v>
      </c>
      <c r="E1292" s="40" t="str">
        <f t="shared" si="173"/>
        <v>203</v>
      </c>
      <c r="F1292" s="162" t="str">
        <f t="shared" si="174"/>
        <v>060</v>
      </c>
      <c r="G1292" s="40">
        <v>32</v>
      </c>
    </row>
    <row r="1293" spans="1:7" ht="18.75" customHeight="1">
      <c r="A1293" s="268" t="str">
        <f t="shared" si="172"/>
        <v>KS(KS)229026</v>
      </c>
      <c r="B1293" s="40" t="s">
        <v>94</v>
      </c>
      <c r="C1293" s="40" t="s">
        <v>1124</v>
      </c>
      <c r="D1293" s="40" t="s">
        <v>1099</v>
      </c>
      <c r="E1293" s="40" t="str">
        <f t="shared" si="173"/>
        <v>229</v>
      </c>
      <c r="F1293" s="162" t="str">
        <f t="shared" si="174"/>
        <v>026</v>
      </c>
      <c r="G1293" s="40">
        <v>19</v>
      </c>
    </row>
    <row r="1294" spans="1:7" ht="18.75" customHeight="1">
      <c r="A1294" s="268" t="str">
        <f t="shared" si="172"/>
        <v>KS(KS)229040</v>
      </c>
      <c r="B1294" s="40" t="s">
        <v>94</v>
      </c>
      <c r="C1294" s="40" t="s">
        <v>1187</v>
      </c>
      <c r="D1294" s="40" t="s">
        <v>1099</v>
      </c>
      <c r="E1294" s="40" t="str">
        <f t="shared" si="173"/>
        <v>229</v>
      </c>
      <c r="F1294" s="162" t="str">
        <f t="shared" si="174"/>
        <v>040</v>
      </c>
      <c r="G1294" s="40">
        <v>28</v>
      </c>
    </row>
    <row r="1295" spans="1:7" ht="18.75" customHeight="1">
      <c r="A1295" s="268" t="str">
        <f t="shared" si="172"/>
        <v>KS(KS)229060</v>
      </c>
      <c r="B1295" s="40" t="s">
        <v>94</v>
      </c>
      <c r="C1295" s="40" t="s">
        <v>1125</v>
      </c>
      <c r="D1295" s="40" t="s">
        <v>1099</v>
      </c>
      <c r="E1295" s="40" t="str">
        <f t="shared" si="173"/>
        <v>229</v>
      </c>
      <c r="F1295" s="162" t="str">
        <f t="shared" si="174"/>
        <v>060</v>
      </c>
      <c r="G1295" s="40">
        <v>43</v>
      </c>
    </row>
    <row r="1296" spans="1:7" ht="18.75" customHeight="1">
      <c r="A1296" s="268" t="str">
        <f t="shared" si="172"/>
        <v>KS(KS)234026</v>
      </c>
      <c r="B1296" s="40" t="s">
        <v>94</v>
      </c>
      <c r="C1296" s="40" t="s">
        <v>1126</v>
      </c>
      <c r="D1296" s="40" t="s">
        <v>1099</v>
      </c>
      <c r="E1296" s="40" t="str">
        <f t="shared" si="173"/>
        <v>234</v>
      </c>
      <c r="F1296" s="162" t="str">
        <f t="shared" si="174"/>
        <v>026</v>
      </c>
      <c r="G1296" s="40">
        <v>22</v>
      </c>
    </row>
    <row r="1297" spans="1:7" ht="18.75" customHeight="1">
      <c r="A1297" s="268" t="str">
        <f t="shared" si="172"/>
        <v>KS(KS)234040</v>
      </c>
      <c r="B1297" s="40" t="s">
        <v>94</v>
      </c>
      <c r="C1297" s="40" t="s">
        <v>1188</v>
      </c>
      <c r="D1297" s="40" t="s">
        <v>1099</v>
      </c>
      <c r="E1297" s="40" t="str">
        <f t="shared" si="173"/>
        <v>234</v>
      </c>
      <c r="F1297" s="162" t="str">
        <f t="shared" si="174"/>
        <v>040</v>
      </c>
      <c r="G1297" s="40">
        <v>34</v>
      </c>
    </row>
    <row r="1298" spans="1:7" ht="18.75" customHeight="1">
      <c r="A1298" s="268" t="str">
        <f t="shared" si="172"/>
        <v>KS(KS)234E14040</v>
      </c>
      <c r="B1298" s="40" t="s">
        <v>94</v>
      </c>
      <c r="C1298" s="40" t="s">
        <v>1189</v>
      </c>
      <c r="D1298" s="40" t="s">
        <v>1099</v>
      </c>
      <c r="E1298" s="40" t="str">
        <f>MID(C1298,3,3)&amp;MID(C1298,9,10)</f>
        <v>234E14</v>
      </c>
      <c r="F1298" s="162" t="str">
        <f t="shared" si="174"/>
        <v>040</v>
      </c>
      <c r="G1298" s="40">
        <v>53</v>
      </c>
    </row>
    <row r="1299" spans="1:7" ht="18.75" customHeight="1">
      <c r="A1299" s="268" t="str">
        <f t="shared" si="172"/>
        <v>KS(KS)234060</v>
      </c>
      <c r="B1299" s="40" t="s">
        <v>94</v>
      </c>
      <c r="C1299" s="40" t="s">
        <v>1127</v>
      </c>
      <c r="D1299" s="40" t="s">
        <v>1099</v>
      </c>
      <c r="E1299" s="40" t="str">
        <f>MID(C1299,3,3)</f>
        <v>234</v>
      </c>
      <c r="F1299" s="162" t="str">
        <f t="shared" si="174"/>
        <v>060</v>
      </c>
      <c r="G1299" s="40">
        <v>51</v>
      </c>
    </row>
    <row r="1300" spans="1:7" ht="18.75" customHeight="1">
      <c r="A1300" s="268" t="str">
        <f>D1300&amp;E1300&amp;F1300</f>
        <v>KS(KS)234E14060</v>
      </c>
      <c r="B1300" s="40" t="s">
        <v>94</v>
      </c>
      <c r="C1300" s="40" t="s">
        <v>1207</v>
      </c>
      <c r="D1300" s="40" t="s">
        <v>1097</v>
      </c>
      <c r="E1300" s="40" t="str">
        <f>MID(C1300,3,3)&amp;MID(C1300,9,10)</f>
        <v>234E14</v>
      </c>
      <c r="F1300" s="162" t="str">
        <f>MID(C1300,6,3)</f>
        <v>060</v>
      </c>
      <c r="G1300" s="40">
        <v>80</v>
      </c>
    </row>
    <row r="1301" spans="1:7" ht="18.75" customHeight="1">
      <c r="A1301" s="268" t="str">
        <f>D1301&amp;E1301&amp;F1301</f>
        <v>KS(KS)252026</v>
      </c>
      <c r="B1301" s="40" t="s">
        <v>94</v>
      </c>
      <c r="C1301" s="40" t="s">
        <v>1550</v>
      </c>
      <c r="D1301" s="40" t="s">
        <v>1097</v>
      </c>
      <c r="E1301" s="40" t="str">
        <f>MID(C1301,3,3)</f>
        <v>252</v>
      </c>
      <c r="F1301" s="162" t="str">
        <f>MID(C1301,6,3)</f>
        <v>026</v>
      </c>
      <c r="G1301" s="40">
        <v>27</v>
      </c>
    </row>
    <row r="1302" spans="1:7" ht="18.75" customHeight="1">
      <c r="A1302" s="268" t="str">
        <f>D1302&amp;E1302&amp;F1302</f>
        <v>KS(KS)252040</v>
      </c>
      <c r="B1302" s="40" t="s">
        <v>94</v>
      </c>
      <c r="C1302" s="40" t="s">
        <v>1551</v>
      </c>
      <c r="D1302" s="40" t="s">
        <v>1097</v>
      </c>
      <c r="E1302" s="40" t="str">
        <f>MID(C1302,3,3)</f>
        <v>252</v>
      </c>
      <c r="F1302" s="162" t="str">
        <f>MID(C1302,6,3)</f>
        <v>040</v>
      </c>
      <c r="G1302" s="40">
        <v>41</v>
      </c>
    </row>
    <row r="1303" spans="1:7" ht="18.75" customHeight="1">
      <c r="A1303" s="268" t="str">
        <f>D1303&amp;E1303&amp;F1303</f>
        <v>KS(KS)252060</v>
      </c>
      <c r="B1303" s="40" t="s">
        <v>94</v>
      </c>
      <c r="C1303" s="40" t="s">
        <v>1552</v>
      </c>
      <c r="D1303" s="40" t="s">
        <v>1097</v>
      </c>
      <c r="E1303" s="40" t="str">
        <f>MID(C1303,3,3)</f>
        <v>252</v>
      </c>
      <c r="F1303" s="162" t="str">
        <f>MID(C1303,6,3)</f>
        <v>060</v>
      </c>
      <c r="G1303" s="40">
        <v>62</v>
      </c>
    </row>
    <row r="1304" spans="1:7" ht="18.75" customHeight="1">
      <c r="A1304" s="268" t="str">
        <f t="shared" si="172"/>
        <v>KS(KS)270026</v>
      </c>
      <c r="B1304" s="40" t="s">
        <v>94</v>
      </c>
      <c r="C1304" s="40" t="s">
        <v>1128</v>
      </c>
      <c r="D1304" s="40" t="s">
        <v>1099</v>
      </c>
      <c r="E1304" s="40" t="str">
        <f>MID(C1304,3,3)</f>
        <v>270</v>
      </c>
      <c r="F1304" s="162" t="str">
        <f t="shared" si="174"/>
        <v>026</v>
      </c>
      <c r="G1304" s="40">
        <v>32</v>
      </c>
    </row>
    <row r="1305" spans="1:7" ht="18.75" customHeight="1">
      <c r="A1305" s="268" t="str">
        <f t="shared" si="172"/>
        <v>KS(KS)270040</v>
      </c>
      <c r="B1305" s="40" t="s">
        <v>94</v>
      </c>
      <c r="C1305" s="40" t="s">
        <v>1190</v>
      </c>
      <c r="D1305" s="40" t="s">
        <v>1099</v>
      </c>
      <c r="E1305" s="40" t="str">
        <f>MID(C1305,3,3)</f>
        <v>270</v>
      </c>
      <c r="F1305" s="162" t="str">
        <f t="shared" si="174"/>
        <v>040</v>
      </c>
      <c r="G1305" s="40">
        <v>50</v>
      </c>
    </row>
    <row r="1306" spans="1:7" ht="18.75" customHeight="1">
      <c r="A1306" s="268" t="str">
        <f t="shared" si="172"/>
        <v>KS(KS)270E14040</v>
      </c>
      <c r="B1306" s="40" t="s">
        <v>94</v>
      </c>
      <c r="C1306" s="40" t="s">
        <v>1191</v>
      </c>
      <c r="D1306" s="40" t="s">
        <v>1099</v>
      </c>
      <c r="E1306" s="40" t="str">
        <f>MID(C1306,3,3)&amp;MID(C1306,9,10)</f>
        <v>270E14</v>
      </c>
      <c r="F1306" s="162" t="str">
        <f t="shared" si="174"/>
        <v>040</v>
      </c>
      <c r="G1306" s="40">
        <v>62</v>
      </c>
    </row>
    <row r="1307" spans="1:7" ht="18.75" customHeight="1">
      <c r="A1307" s="268" t="str">
        <f t="shared" si="172"/>
        <v>KS(KS)270E18040</v>
      </c>
      <c r="B1307" s="40" t="s">
        <v>94</v>
      </c>
      <c r="C1307" s="40" t="s">
        <v>1192</v>
      </c>
      <c r="D1307" s="40" t="s">
        <v>1099</v>
      </c>
      <c r="E1307" s="40" t="str">
        <f>MID(C1307,3,3)&amp;MID(C1307,9,10)</f>
        <v>270E18</v>
      </c>
      <c r="F1307" s="162" t="str">
        <f t="shared" si="174"/>
        <v>040</v>
      </c>
      <c r="G1307" s="40">
        <v>80</v>
      </c>
    </row>
    <row r="1308" spans="1:7" ht="18.75" customHeight="1">
      <c r="A1308" s="268" t="str">
        <f t="shared" si="172"/>
        <v>KS(KS)270060</v>
      </c>
      <c r="B1308" s="40" t="s">
        <v>94</v>
      </c>
      <c r="C1308" s="40" t="s">
        <v>1129</v>
      </c>
      <c r="D1308" s="40" t="s">
        <v>1099</v>
      </c>
      <c r="E1308" s="40" t="str">
        <f>MID(C1308,3,3)</f>
        <v>270</v>
      </c>
      <c r="F1308" s="162" t="str">
        <f t="shared" si="174"/>
        <v>060</v>
      </c>
      <c r="G1308" s="40">
        <v>75</v>
      </c>
    </row>
    <row r="1309" spans="1:7" ht="18.75" customHeight="1">
      <c r="A1309" s="268" t="str">
        <f>D1309&amp;E1309&amp;F1309</f>
        <v>KS(KS)270E14060</v>
      </c>
      <c r="B1309" s="40" t="s">
        <v>94</v>
      </c>
      <c r="C1309" s="40" t="s">
        <v>1208</v>
      </c>
      <c r="D1309" s="40" t="s">
        <v>1097</v>
      </c>
      <c r="E1309" s="40" t="str">
        <f>MID(C1309,3,3)&amp;MID(C1309,9,10)</f>
        <v>270E14</v>
      </c>
      <c r="F1309" s="162" t="str">
        <f>MID(C1309,6,3)</f>
        <v>060</v>
      </c>
      <c r="G1309" s="40">
        <v>94</v>
      </c>
    </row>
    <row r="1310" spans="1:7" ht="18.75" customHeight="1">
      <c r="A1310" s="268" t="str">
        <f t="shared" si="172"/>
        <v>KS(KS)270E18060</v>
      </c>
      <c r="B1310" s="40" t="s">
        <v>94</v>
      </c>
      <c r="C1310" s="40" t="s">
        <v>1130</v>
      </c>
      <c r="D1310" s="40" t="s">
        <v>1099</v>
      </c>
      <c r="E1310" s="40" t="str">
        <f>MID(C1310,3,3)&amp;MID(C1310,9,10)</f>
        <v>270E18</v>
      </c>
      <c r="F1310" s="162" t="str">
        <f t="shared" si="174"/>
        <v>060</v>
      </c>
      <c r="G1310" s="40">
        <v>120</v>
      </c>
    </row>
    <row r="1311" spans="1:7" ht="18.75" customHeight="1">
      <c r="A1311" s="268" t="str">
        <f t="shared" si="172"/>
        <v>KS(KS)300026</v>
      </c>
      <c r="B1311" s="40" t="s">
        <v>94</v>
      </c>
      <c r="C1311" s="40" t="s">
        <v>1553</v>
      </c>
      <c r="D1311" s="40" t="s">
        <v>1097</v>
      </c>
      <c r="E1311" s="40" t="str">
        <f>MID(C1311,3,3)</f>
        <v>300</v>
      </c>
      <c r="F1311" s="162" t="str">
        <f t="shared" si="174"/>
        <v>026</v>
      </c>
      <c r="G1311" s="40">
        <v>29</v>
      </c>
    </row>
    <row r="1312" spans="1:7" ht="18.75" customHeight="1">
      <c r="A1312" s="268" t="str">
        <f t="shared" si="172"/>
        <v>KS(KS)300040</v>
      </c>
      <c r="B1312" s="40" t="s">
        <v>94</v>
      </c>
      <c r="C1312" s="40" t="s">
        <v>1554</v>
      </c>
      <c r="D1312" s="40" t="s">
        <v>1097</v>
      </c>
      <c r="E1312" s="40" t="str">
        <f>MID(C1312,3,3)</f>
        <v>300</v>
      </c>
      <c r="F1312" s="162" t="str">
        <f t="shared" si="174"/>
        <v>040</v>
      </c>
      <c r="G1312" s="40">
        <v>45</v>
      </c>
    </row>
    <row r="1313" spans="1:7" ht="18.75" customHeight="1">
      <c r="A1313" s="268" t="str">
        <f t="shared" si="172"/>
        <v>KS(KS)300060</v>
      </c>
      <c r="B1313" s="40" t="s">
        <v>94</v>
      </c>
      <c r="C1313" s="40" t="s">
        <v>1555</v>
      </c>
      <c r="D1313" s="40" t="s">
        <v>1097</v>
      </c>
      <c r="E1313" s="40" t="str">
        <f>MID(C1313,3,3)</f>
        <v>300</v>
      </c>
      <c r="F1313" s="162" t="str">
        <f t="shared" si="174"/>
        <v>060</v>
      </c>
      <c r="G1313" s="40">
        <v>68</v>
      </c>
    </row>
    <row r="1314" spans="1:7" ht="18.75" customHeight="1">
      <c r="A1314" s="268" t="str">
        <f t="shared" si="172"/>
        <v>KS(KS)330026</v>
      </c>
      <c r="B1314" s="40" t="s">
        <v>94</v>
      </c>
      <c r="C1314" s="40" t="s">
        <v>1131</v>
      </c>
      <c r="D1314" s="40" t="s">
        <v>1099</v>
      </c>
      <c r="E1314" s="40" t="str">
        <f>MID(C1314,3,3)</f>
        <v>330</v>
      </c>
      <c r="F1314" s="162" t="str">
        <f t="shared" si="174"/>
        <v>026</v>
      </c>
      <c r="G1314" s="40">
        <v>28</v>
      </c>
    </row>
    <row r="1315" spans="1:7" ht="18.75" customHeight="1">
      <c r="A1315" s="268" t="str">
        <f t="shared" si="172"/>
        <v>KS(KS)330040</v>
      </c>
      <c r="B1315" s="40" t="s">
        <v>94</v>
      </c>
      <c r="C1315" s="40" t="s">
        <v>1193</v>
      </c>
      <c r="D1315" s="40" t="s">
        <v>1099</v>
      </c>
      <c r="E1315" s="40" t="str">
        <f>MID(C1315,3,3)</f>
        <v>330</v>
      </c>
      <c r="F1315" s="162" t="str">
        <f t="shared" si="174"/>
        <v>040</v>
      </c>
      <c r="G1315" s="40">
        <v>40</v>
      </c>
    </row>
    <row r="1316" spans="1:7" ht="18.75" customHeight="1">
      <c r="A1316" s="268" t="str">
        <f t="shared" si="172"/>
        <v>KS(KS)330E14040</v>
      </c>
      <c r="B1316" s="40" t="s">
        <v>94</v>
      </c>
      <c r="C1316" s="40" t="s">
        <v>1194</v>
      </c>
      <c r="D1316" s="40" t="s">
        <v>1099</v>
      </c>
      <c r="E1316" s="40" t="str">
        <f>MID(C1316,3,3)&amp;MID(C1316,9,10)</f>
        <v>330E14</v>
      </c>
      <c r="F1316" s="162" t="str">
        <f t="shared" si="174"/>
        <v>040</v>
      </c>
      <c r="G1316" s="40">
        <v>52</v>
      </c>
    </row>
    <row r="1317" spans="1:7" ht="18.75" customHeight="1">
      <c r="A1317" s="268" t="str">
        <f t="shared" si="172"/>
        <v>KS(KS)330060</v>
      </c>
      <c r="B1317" s="40" t="s">
        <v>94</v>
      </c>
      <c r="C1317" s="40" t="s">
        <v>1132</v>
      </c>
      <c r="D1317" s="40" t="s">
        <v>1099</v>
      </c>
      <c r="E1317" s="40" t="str">
        <f aca="true" t="shared" si="175" ref="E1317:E1358">MID(C1317,3,3)</f>
        <v>330</v>
      </c>
      <c r="F1317" s="162" t="str">
        <f t="shared" si="174"/>
        <v>060</v>
      </c>
      <c r="G1317" s="40">
        <v>61</v>
      </c>
    </row>
    <row r="1318" spans="1:7" ht="18.75" customHeight="1">
      <c r="A1318" s="268" t="str">
        <f>D1318&amp;E1318&amp;F1318</f>
        <v>KS(KS)330E14060</v>
      </c>
      <c r="B1318" s="40" t="s">
        <v>94</v>
      </c>
      <c r="C1318" s="40" t="s">
        <v>1209</v>
      </c>
      <c r="D1318" s="40" t="s">
        <v>1097</v>
      </c>
      <c r="E1318" s="40" t="str">
        <f>MID(C1318,3,3)&amp;MID(C1318,9,10)</f>
        <v>330E14</v>
      </c>
      <c r="F1318" s="162" t="str">
        <f>MID(C1318,6,3)</f>
        <v>060</v>
      </c>
      <c r="G1318" s="40">
        <v>80</v>
      </c>
    </row>
    <row r="1319" spans="1:7" ht="18.75" customHeight="1">
      <c r="A1319" s="268" t="str">
        <f t="shared" si="172"/>
        <v>KS(KS)343026</v>
      </c>
      <c r="B1319" s="40" t="s">
        <v>94</v>
      </c>
      <c r="C1319" s="40" t="s">
        <v>1133</v>
      </c>
      <c r="D1319" s="40" t="s">
        <v>1099</v>
      </c>
      <c r="E1319" s="40" t="str">
        <f t="shared" si="175"/>
        <v>343</v>
      </c>
      <c r="F1319" s="162" t="str">
        <f t="shared" si="174"/>
        <v>026</v>
      </c>
      <c r="G1319" s="40">
        <v>16</v>
      </c>
    </row>
    <row r="1320" spans="1:7" ht="18.75" customHeight="1">
      <c r="A1320" s="268" t="str">
        <f t="shared" si="172"/>
        <v>KS(KS)343040</v>
      </c>
      <c r="B1320" s="40" t="s">
        <v>94</v>
      </c>
      <c r="C1320" s="40" t="s">
        <v>1195</v>
      </c>
      <c r="D1320" s="40" t="s">
        <v>1099</v>
      </c>
      <c r="E1320" s="40" t="str">
        <f t="shared" si="175"/>
        <v>343</v>
      </c>
      <c r="F1320" s="162" t="str">
        <f aca="true" t="shared" si="176" ref="F1320:F1339">MID(C1320,6,3)</f>
        <v>040</v>
      </c>
      <c r="G1320" s="40">
        <v>25</v>
      </c>
    </row>
    <row r="1321" spans="1:7" ht="18.75" customHeight="1">
      <c r="A1321" s="268" t="str">
        <f t="shared" si="172"/>
        <v>KS(KS)343060</v>
      </c>
      <c r="B1321" s="40" t="s">
        <v>94</v>
      </c>
      <c r="C1321" s="40" t="s">
        <v>1134</v>
      </c>
      <c r="D1321" s="40" t="s">
        <v>1099</v>
      </c>
      <c r="E1321" s="40" t="str">
        <f t="shared" si="175"/>
        <v>343</v>
      </c>
      <c r="F1321" s="162" t="str">
        <f t="shared" si="176"/>
        <v>060</v>
      </c>
      <c r="G1321" s="40">
        <v>38</v>
      </c>
    </row>
    <row r="1322" spans="1:7" ht="18.75" customHeight="1">
      <c r="A1322" s="268" t="str">
        <f t="shared" si="172"/>
        <v>KS(KS)358026</v>
      </c>
      <c r="B1322" s="40" t="s">
        <v>94</v>
      </c>
      <c r="C1322" s="40" t="s">
        <v>1135</v>
      </c>
      <c r="D1322" s="40" t="s">
        <v>1099</v>
      </c>
      <c r="E1322" s="40" t="str">
        <f t="shared" si="175"/>
        <v>358</v>
      </c>
      <c r="F1322" s="162" t="str">
        <f t="shared" si="176"/>
        <v>026</v>
      </c>
      <c r="G1322" s="40">
        <v>24</v>
      </c>
    </row>
    <row r="1323" spans="1:7" ht="18.75" customHeight="1">
      <c r="A1323" s="268" t="str">
        <f t="shared" si="172"/>
        <v>KS(KS)358040</v>
      </c>
      <c r="B1323" s="40" t="s">
        <v>94</v>
      </c>
      <c r="C1323" s="40" t="s">
        <v>1196</v>
      </c>
      <c r="D1323" s="40" t="s">
        <v>1099</v>
      </c>
      <c r="E1323" s="40" t="str">
        <f t="shared" si="175"/>
        <v>358</v>
      </c>
      <c r="F1323" s="162" t="str">
        <f t="shared" si="176"/>
        <v>040</v>
      </c>
      <c r="G1323" s="40">
        <v>37</v>
      </c>
    </row>
    <row r="1324" spans="1:7" ht="18.75" customHeight="1">
      <c r="A1324" s="268" t="str">
        <f t="shared" si="172"/>
        <v>KS(KS)358060</v>
      </c>
      <c r="B1324" s="40" t="s">
        <v>94</v>
      </c>
      <c r="C1324" s="40" t="s">
        <v>1136</v>
      </c>
      <c r="D1324" s="40" t="s">
        <v>1099</v>
      </c>
      <c r="E1324" s="40" t="str">
        <f t="shared" si="175"/>
        <v>358</v>
      </c>
      <c r="F1324" s="162" t="str">
        <f t="shared" si="176"/>
        <v>060</v>
      </c>
      <c r="G1324" s="40">
        <v>56</v>
      </c>
    </row>
    <row r="1325" spans="1:7" ht="18.75" customHeight="1">
      <c r="A1325" s="268" t="str">
        <f>D1325&amp;E1325&amp;F1325</f>
        <v>KS(KS)378026</v>
      </c>
      <c r="B1325" s="40" t="s">
        <v>94</v>
      </c>
      <c r="C1325" s="40" t="s">
        <v>1556</v>
      </c>
      <c r="D1325" s="40" t="s">
        <v>1097</v>
      </c>
      <c r="E1325" s="40" t="str">
        <f>MID(C1325,3,3)</f>
        <v>378</v>
      </c>
      <c r="F1325" s="162" t="str">
        <f>MID(C1325,6,3)</f>
        <v>026</v>
      </c>
      <c r="G1325" s="40">
        <v>30</v>
      </c>
    </row>
    <row r="1326" spans="1:7" ht="18.75" customHeight="1">
      <c r="A1326" s="268" t="str">
        <f>D1326&amp;E1326&amp;F1326</f>
        <v>KS(KS)378040</v>
      </c>
      <c r="B1326" s="40" t="s">
        <v>94</v>
      </c>
      <c r="C1326" s="40" t="s">
        <v>1557</v>
      </c>
      <c r="D1326" s="40" t="s">
        <v>1097</v>
      </c>
      <c r="E1326" s="40" t="str">
        <f>MID(C1326,3,3)</f>
        <v>378</v>
      </c>
      <c r="F1326" s="162" t="str">
        <f>MID(C1326,6,3)</f>
        <v>040</v>
      </c>
      <c r="G1326" s="40">
        <v>46</v>
      </c>
    </row>
    <row r="1327" spans="1:7" ht="18.75" customHeight="1">
      <c r="A1327" s="268" t="str">
        <f>D1327&amp;E1327&amp;F1327</f>
        <v>KS(KS)378060</v>
      </c>
      <c r="B1327" s="40" t="s">
        <v>94</v>
      </c>
      <c r="C1327" s="40" t="s">
        <v>1558</v>
      </c>
      <c r="D1327" s="40" t="s">
        <v>1097</v>
      </c>
      <c r="E1327" s="40" t="str">
        <f>MID(C1327,3,3)</f>
        <v>378</v>
      </c>
      <c r="F1327" s="162" t="str">
        <f>MID(C1327,6,3)</f>
        <v>060</v>
      </c>
      <c r="G1327" s="40">
        <v>70</v>
      </c>
    </row>
    <row r="1328" spans="1:7" ht="18.75" customHeight="1">
      <c r="A1328" s="268" t="str">
        <f t="shared" si="172"/>
        <v>KS(KS)400026</v>
      </c>
      <c r="B1328" s="40" t="s">
        <v>94</v>
      </c>
      <c r="C1328" s="40" t="s">
        <v>1137</v>
      </c>
      <c r="D1328" s="40" t="s">
        <v>1099</v>
      </c>
      <c r="E1328" s="40" t="str">
        <f t="shared" si="175"/>
        <v>400</v>
      </c>
      <c r="F1328" s="162" t="str">
        <f t="shared" si="176"/>
        <v>026</v>
      </c>
      <c r="G1328" s="40">
        <v>35</v>
      </c>
    </row>
    <row r="1329" spans="1:7" ht="18.75" customHeight="1">
      <c r="A1329" s="268" t="str">
        <f t="shared" si="172"/>
        <v>KS(KS)400040</v>
      </c>
      <c r="B1329" s="40" t="s">
        <v>94</v>
      </c>
      <c r="C1329" s="40" t="s">
        <v>1197</v>
      </c>
      <c r="D1329" s="40" t="s">
        <v>1099</v>
      </c>
      <c r="E1329" s="40" t="str">
        <f t="shared" si="175"/>
        <v>400</v>
      </c>
      <c r="F1329" s="162" t="str">
        <f t="shared" si="176"/>
        <v>040</v>
      </c>
      <c r="G1329" s="40">
        <v>54</v>
      </c>
    </row>
    <row r="1330" spans="1:7" ht="18.75" customHeight="1">
      <c r="A1330" s="268" t="str">
        <f t="shared" si="172"/>
        <v>KS(KS)400060</v>
      </c>
      <c r="B1330" s="40" t="s">
        <v>94</v>
      </c>
      <c r="C1330" s="40" t="s">
        <v>1138</v>
      </c>
      <c r="D1330" s="40" t="s">
        <v>1099</v>
      </c>
      <c r="E1330" s="40" t="str">
        <f t="shared" si="175"/>
        <v>400</v>
      </c>
      <c r="F1330" s="162" t="str">
        <f t="shared" si="176"/>
        <v>060</v>
      </c>
      <c r="G1330" s="40">
        <v>81</v>
      </c>
    </row>
    <row r="1331" spans="1:7" ht="18.75" customHeight="1">
      <c r="A1331" s="268" t="str">
        <f>D1331&amp;E1331&amp;F1331</f>
        <v>KS(KS)434026</v>
      </c>
      <c r="B1331" s="40" t="s">
        <v>94</v>
      </c>
      <c r="C1331" s="40" t="s">
        <v>1304</v>
      </c>
      <c r="D1331" s="40" t="s">
        <v>1097</v>
      </c>
      <c r="E1331" s="40" t="str">
        <f>MID(C1331,3,3)</f>
        <v>434</v>
      </c>
      <c r="F1331" s="162" t="str">
        <f>MID(C1331,6,3)</f>
        <v>026</v>
      </c>
      <c r="G1331" s="40">
        <v>40</v>
      </c>
    </row>
    <row r="1332" spans="1:7" ht="18.75" customHeight="1">
      <c r="A1332" s="268" t="str">
        <f>D1332&amp;E1332&amp;F1332</f>
        <v>KS(KS)434040</v>
      </c>
      <c r="B1332" s="40" t="s">
        <v>94</v>
      </c>
      <c r="C1332" s="40" t="s">
        <v>1305</v>
      </c>
      <c r="D1332" s="40" t="s">
        <v>1097</v>
      </c>
      <c r="E1332" s="40" t="str">
        <f>MID(C1332,3,3)</f>
        <v>434</v>
      </c>
      <c r="F1332" s="162" t="str">
        <f>MID(C1332,6,3)</f>
        <v>040</v>
      </c>
      <c r="G1332" s="40">
        <v>61</v>
      </c>
    </row>
    <row r="1333" spans="1:7" ht="18.75" customHeight="1">
      <c r="A1333" s="268" t="str">
        <f>D1333&amp;E1333&amp;F1333</f>
        <v>KS(KS)434060</v>
      </c>
      <c r="B1333" s="40" t="s">
        <v>94</v>
      </c>
      <c r="C1333" s="40" t="s">
        <v>1306</v>
      </c>
      <c r="D1333" s="40" t="s">
        <v>1097</v>
      </c>
      <c r="E1333" s="40" t="str">
        <f>MID(C1333,3,3)</f>
        <v>434</v>
      </c>
      <c r="F1333" s="162" t="str">
        <f>MID(C1333,6,3)</f>
        <v>060</v>
      </c>
      <c r="G1333" s="40">
        <v>92</v>
      </c>
    </row>
    <row r="1334" spans="1:7" ht="18.75" customHeight="1">
      <c r="A1334" s="268" t="str">
        <f t="shared" si="172"/>
        <v>KS(KS)467026</v>
      </c>
      <c r="B1334" s="40" t="s">
        <v>94</v>
      </c>
      <c r="C1334" s="40" t="s">
        <v>1103</v>
      </c>
      <c r="D1334" s="40" t="s">
        <v>1099</v>
      </c>
      <c r="E1334" s="40" t="str">
        <f t="shared" si="175"/>
        <v>467</v>
      </c>
      <c r="F1334" s="162" t="str">
        <f t="shared" si="176"/>
        <v>026</v>
      </c>
      <c r="G1334" s="40">
        <v>59</v>
      </c>
    </row>
    <row r="1335" spans="1:7" ht="18.75" customHeight="1">
      <c r="A1335" s="268" t="str">
        <f t="shared" si="172"/>
        <v>KS(KS)467040</v>
      </c>
      <c r="B1335" s="40" t="s">
        <v>94</v>
      </c>
      <c r="C1335" s="40" t="s">
        <v>1104</v>
      </c>
      <c r="D1335" s="40" t="s">
        <v>1099</v>
      </c>
      <c r="E1335" s="40" t="str">
        <f t="shared" si="175"/>
        <v>467</v>
      </c>
      <c r="F1335" s="162" t="str">
        <f t="shared" si="176"/>
        <v>040</v>
      </c>
      <c r="G1335" s="40">
        <v>90</v>
      </c>
    </row>
    <row r="1336" spans="1:7" ht="18.75" customHeight="1">
      <c r="A1336" s="268" t="str">
        <f t="shared" si="172"/>
        <v>KS(KS)467060</v>
      </c>
      <c r="B1336" s="40" t="s">
        <v>94</v>
      </c>
      <c r="C1336" s="40" t="s">
        <v>1105</v>
      </c>
      <c r="D1336" s="40" t="s">
        <v>1099</v>
      </c>
      <c r="E1336" s="40" t="str">
        <f t="shared" si="175"/>
        <v>467</v>
      </c>
      <c r="F1336" s="162" t="str">
        <f t="shared" si="176"/>
        <v>060</v>
      </c>
      <c r="G1336" s="40">
        <v>135</v>
      </c>
    </row>
    <row r="1337" spans="1:7" ht="18.75" customHeight="1">
      <c r="A1337" s="268" t="str">
        <f t="shared" si="172"/>
        <v>KS(KS)468026</v>
      </c>
      <c r="B1337" s="40" t="s">
        <v>94</v>
      </c>
      <c r="C1337" s="40" t="s">
        <v>1139</v>
      </c>
      <c r="D1337" s="40" t="s">
        <v>1099</v>
      </c>
      <c r="E1337" s="40" t="str">
        <f t="shared" si="175"/>
        <v>468</v>
      </c>
      <c r="F1337" s="162" t="str">
        <f t="shared" si="176"/>
        <v>026</v>
      </c>
      <c r="G1337" s="40">
        <v>37</v>
      </c>
    </row>
    <row r="1338" spans="1:7" ht="18.75" customHeight="1">
      <c r="A1338" s="268" t="str">
        <f t="shared" si="172"/>
        <v>KS(KS)468040</v>
      </c>
      <c r="B1338" s="40" t="s">
        <v>94</v>
      </c>
      <c r="C1338" s="40" t="s">
        <v>1198</v>
      </c>
      <c r="D1338" s="40" t="s">
        <v>1099</v>
      </c>
      <c r="E1338" s="40" t="str">
        <f t="shared" si="175"/>
        <v>468</v>
      </c>
      <c r="F1338" s="162" t="str">
        <f t="shared" si="176"/>
        <v>040</v>
      </c>
      <c r="G1338" s="40">
        <v>57</v>
      </c>
    </row>
    <row r="1339" spans="1:7" ht="18.75" customHeight="1">
      <c r="A1339" s="268" t="str">
        <f t="shared" si="172"/>
        <v>KS(KS)468060</v>
      </c>
      <c r="B1339" s="40" t="s">
        <v>94</v>
      </c>
      <c r="C1339" s="40" t="s">
        <v>1140</v>
      </c>
      <c r="D1339" s="40" t="s">
        <v>1099</v>
      </c>
      <c r="E1339" s="40" t="str">
        <f t="shared" si="175"/>
        <v>468</v>
      </c>
      <c r="F1339" s="162" t="str">
        <f t="shared" si="176"/>
        <v>060</v>
      </c>
      <c r="G1339" s="40">
        <v>86</v>
      </c>
    </row>
    <row r="1340" spans="1:7" ht="18.75" customHeight="1">
      <c r="A1340" s="268" t="str">
        <f>D1340&amp;E1340&amp;F1340</f>
        <v>KS(KS)488026</v>
      </c>
      <c r="B1340" s="40" t="s">
        <v>94</v>
      </c>
      <c r="C1340" s="40" t="s">
        <v>1559</v>
      </c>
      <c r="D1340" s="40" t="s">
        <v>1097</v>
      </c>
      <c r="E1340" s="40" t="str">
        <f>MID(C1340,3,3)</f>
        <v>488</v>
      </c>
      <c r="F1340" s="162" t="str">
        <f>MID(C1340,6,3)</f>
        <v>026</v>
      </c>
      <c r="G1340" s="40">
        <v>44</v>
      </c>
    </row>
    <row r="1341" spans="1:7" ht="18.75" customHeight="1">
      <c r="A1341" s="268" t="str">
        <f>D1341&amp;E1341&amp;F1341</f>
        <v>KS(KS)488040</v>
      </c>
      <c r="B1341" s="40" t="s">
        <v>94</v>
      </c>
      <c r="C1341" s="40" t="s">
        <v>1560</v>
      </c>
      <c r="D1341" s="40" t="s">
        <v>1097</v>
      </c>
      <c r="E1341" s="40" t="str">
        <f>MID(C1341,3,3)</f>
        <v>488</v>
      </c>
      <c r="F1341" s="162" t="str">
        <f>MID(C1341,6,3)</f>
        <v>040</v>
      </c>
      <c r="G1341" s="40">
        <v>67</v>
      </c>
    </row>
    <row r="1342" spans="1:7" ht="18.75" customHeight="1">
      <c r="A1342" s="268" t="str">
        <f>D1342&amp;E1342&amp;F1342</f>
        <v>KS(KS)488060</v>
      </c>
      <c r="B1342" s="40" t="s">
        <v>94</v>
      </c>
      <c r="C1342" s="40" t="s">
        <v>1561</v>
      </c>
      <c r="D1342" s="40" t="s">
        <v>1097</v>
      </c>
      <c r="E1342" s="40" t="str">
        <f>MID(C1342,3,3)</f>
        <v>488</v>
      </c>
      <c r="F1342" s="162" t="str">
        <f>MID(C1342,6,3)</f>
        <v>060</v>
      </c>
      <c r="G1342" s="40">
        <v>101</v>
      </c>
    </row>
    <row r="1343" spans="1:7" ht="18.75" customHeight="1">
      <c r="A1343" s="268" t="str">
        <f t="shared" si="172"/>
        <v>KS(KS)508026</v>
      </c>
      <c r="B1343" s="40" t="s">
        <v>94</v>
      </c>
      <c r="C1343" s="40" t="s">
        <v>1141</v>
      </c>
      <c r="D1343" s="40" t="s">
        <v>1099</v>
      </c>
      <c r="E1343" s="40" t="str">
        <f t="shared" si="175"/>
        <v>508</v>
      </c>
      <c r="F1343" s="162" t="str">
        <f aca="true" t="shared" si="177" ref="F1343:F1378">MID(C1343,6,3)</f>
        <v>026</v>
      </c>
      <c r="G1343" s="40">
        <v>32</v>
      </c>
    </row>
    <row r="1344" spans="1:7" ht="18.75" customHeight="1">
      <c r="A1344" s="268" t="str">
        <f t="shared" si="172"/>
        <v>KS(KS)508040</v>
      </c>
      <c r="B1344" s="40" t="s">
        <v>94</v>
      </c>
      <c r="C1344" s="40" t="s">
        <v>1199</v>
      </c>
      <c r="D1344" s="40" t="s">
        <v>1099</v>
      </c>
      <c r="E1344" s="40" t="str">
        <f t="shared" si="175"/>
        <v>508</v>
      </c>
      <c r="F1344" s="162" t="str">
        <f t="shared" si="177"/>
        <v>040</v>
      </c>
      <c r="G1344" s="40">
        <v>48</v>
      </c>
    </row>
    <row r="1345" spans="1:7" ht="18.75" customHeight="1">
      <c r="A1345" s="268" t="str">
        <f t="shared" si="172"/>
        <v>KS(KS)508060</v>
      </c>
      <c r="B1345" s="40" t="s">
        <v>94</v>
      </c>
      <c r="C1345" s="40" t="s">
        <v>1142</v>
      </c>
      <c r="D1345" s="40" t="s">
        <v>1099</v>
      </c>
      <c r="E1345" s="40" t="str">
        <f t="shared" si="175"/>
        <v>508</v>
      </c>
      <c r="F1345" s="162" t="str">
        <f t="shared" si="177"/>
        <v>060</v>
      </c>
      <c r="G1345" s="40">
        <v>73</v>
      </c>
    </row>
    <row r="1346" spans="1:7" ht="18.75" customHeight="1">
      <c r="A1346" s="268" t="str">
        <f t="shared" si="172"/>
        <v>KS(KS)571026</v>
      </c>
      <c r="B1346" s="40" t="s">
        <v>94</v>
      </c>
      <c r="C1346" s="40" t="s">
        <v>1143</v>
      </c>
      <c r="D1346" s="40" t="s">
        <v>1099</v>
      </c>
      <c r="E1346" s="40" t="str">
        <f t="shared" si="175"/>
        <v>571</v>
      </c>
      <c r="F1346" s="162" t="str">
        <f t="shared" si="177"/>
        <v>026</v>
      </c>
      <c r="G1346" s="40">
        <v>60</v>
      </c>
    </row>
    <row r="1347" spans="1:7" ht="18.75" customHeight="1">
      <c r="A1347" s="268" t="str">
        <f t="shared" si="172"/>
        <v>KS(KS)571040</v>
      </c>
      <c r="B1347" s="40" t="s">
        <v>94</v>
      </c>
      <c r="C1347" s="40" t="s">
        <v>1200</v>
      </c>
      <c r="D1347" s="40" t="s">
        <v>1099</v>
      </c>
      <c r="E1347" s="40" t="str">
        <f t="shared" si="175"/>
        <v>571</v>
      </c>
      <c r="F1347" s="162" t="str">
        <f t="shared" si="177"/>
        <v>040</v>
      </c>
      <c r="G1347" s="40">
        <v>92</v>
      </c>
    </row>
    <row r="1348" spans="1:7" ht="18.75" customHeight="1">
      <c r="A1348" s="268" t="str">
        <f t="shared" si="172"/>
        <v>KS(KS)571060</v>
      </c>
      <c r="B1348" s="40" t="s">
        <v>94</v>
      </c>
      <c r="C1348" s="40" t="s">
        <v>1144</v>
      </c>
      <c r="D1348" s="40" t="s">
        <v>1099</v>
      </c>
      <c r="E1348" s="40" t="str">
        <f t="shared" si="175"/>
        <v>571</v>
      </c>
      <c r="F1348" s="162" t="str">
        <f t="shared" si="177"/>
        <v>060</v>
      </c>
      <c r="G1348" s="40">
        <v>138</v>
      </c>
    </row>
    <row r="1349" spans="1:7" ht="18.75" customHeight="1">
      <c r="A1349" s="268" t="str">
        <f t="shared" si="172"/>
        <v>KS(KS)572026</v>
      </c>
      <c r="B1349" s="40" t="s">
        <v>94</v>
      </c>
      <c r="C1349" s="40" t="s">
        <v>1145</v>
      </c>
      <c r="D1349" s="40" t="s">
        <v>1099</v>
      </c>
      <c r="E1349" s="40" t="str">
        <f t="shared" si="175"/>
        <v>572</v>
      </c>
      <c r="F1349" s="162" t="str">
        <f t="shared" si="177"/>
        <v>026</v>
      </c>
      <c r="G1349" s="40">
        <v>33</v>
      </c>
    </row>
    <row r="1350" spans="1:7" ht="18.75" customHeight="1">
      <c r="A1350" s="268" t="str">
        <f t="shared" si="172"/>
        <v>KS(KS)572040</v>
      </c>
      <c r="B1350" s="40" t="s">
        <v>94</v>
      </c>
      <c r="C1350" s="40" t="s">
        <v>1201</v>
      </c>
      <c r="D1350" s="40" t="s">
        <v>1099</v>
      </c>
      <c r="E1350" s="40" t="str">
        <f t="shared" si="175"/>
        <v>572</v>
      </c>
      <c r="F1350" s="162" t="str">
        <f t="shared" si="177"/>
        <v>040</v>
      </c>
      <c r="G1350" s="40">
        <v>50</v>
      </c>
    </row>
    <row r="1351" spans="1:7" ht="18.75" customHeight="1">
      <c r="A1351" s="268" t="str">
        <f t="shared" si="172"/>
        <v>KS(KS)572060</v>
      </c>
      <c r="B1351" s="40" t="s">
        <v>94</v>
      </c>
      <c r="C1351" s="40" t="s">
        <v>1146</v>
      </c>
      <c r="D1351" s="40" t="s">
        <v>1099</v>
      </c>
      <c r="E1351" s="40" t="str">
        <f t="shared" si="175"/>
        <v>572</v>
      </c>
      <c r="F1351" s="162" t="str">
        <f t="shared" si="177"/>
        <v>060</v>
      </c>
      <c r="G1351" s="40">
        <v>75</v>
      </c>
    </row>
    <row r="1352" spans="1:7" ht="18.75" customHeight="1">
      <c r="A1352" s="268" t="str">
        <f aca="true" t="shared" si="178" ref="A1352:A1359">D1352&amp;E1352&amp;F1352</f>
        <v>KS(KS)540026</v>
      </c>
      <c r="B1352" s="40" t="s">
        <v>94</v>
      </c>
      <c r="C1352" s="40" t="s">
        <v>1562</v>
      </c>
      <c r="D1352" s="40" t="s">
        <v>1097</v>
      </c>
      <c r="E1352" s="40" t="str">
        <f aca="true" t="shared" si="179" ref="E1352:E1357">MID(C1352,3,3)</f>
        <v>540</v>
      </c>
      <c r="F1352" s="162" t="str">
        <f aca="true" t="shared" si="180" ref="F1352:F1357">MID(C1352,6,3)</f>
        <v>026</v>
      </c>
      <c r="G1352" s="40">
        <v>44</v>
      </c>
    </row>
    <row r="1353" spans="1:7" ht="18.75" customHeight="1">
      <c r="A1353" s="268" t="str">
        <f t="shared" si="178"/>
        <v>KS(KS)540040</v>
      </c>
      <c r="B1353" s="40" t="s">
        <v>94</v>
      </c>
      <c r="C1353" s="40" t="s">
        <v>1563</v>
      </c>
      <c r="D1353" s="40" t="s">
        <v>1097</v>
      </c>
      <c r="E1353" s="40" t="str">
        <f t="shared" si="179"/>
        <v>540</v>
      </c>
      <c r="F1353" s="162" t="str">
        <f t="shared" si="180"/>
        <v>040</v>
      </c>
      <c r="G1353" s="40">
        <v>68</v>
      </c>
    </row>
    <row r="1354" spans="1:7" ht="18.75" customHeight="1">
      <c r="A1354" s="268" t="str">
        <f t="shared" si="178"/>
        <v>KS(KS)540060</v>
      </c>
      <c r="B1354" s="40" t="s">
        <v>94</v>
      </c>
      <c r="C1354" s="40" t="s">
        <v>1564</v>
      </c>
      <c r="D1354" s="40" t="s">
        <v>1097</v>
      </c>
      <c r="E1354" s="40" t="str">
        <f t="shared" si="179"/>
        <v>540</v>
      </c>
      <c r="F1354" s="162" t="str">
        <f t="shared" si="180"/>
        <v>060</v>
      </c>
      <c r="G1354" s="40">
        <v>102</v>
      </c>
    </row>
    <row r="1355" spans="1:7" ht="18.75" customHeight="1">
      <c r="A1355" s="268" t="str">
        <f t="shared" si="178"/>
        <v>KS(KS)596026</v>
      </c>
      <c r="B1355" s="40" t="s">
        <v>94</v>
      </c>
      <c r="C1355" s="40" t="s">
        <v>1565</v>
      </c>
      <c r="D1355" s="40" t="s">
        <v>1097</v>
      </c>
      <c r="E1355" s="40" t="str">
        <f t="shared" si="179"/>
        <v>596</v>
      </c>
      <c r="F1355" s="162" t="str">
        <f t="shared" si="180"/>
        <v>026</v>
      </c>
      <c r="G1355" s="40">
        <v>54</v>
      </c>
    </row>
    <row r="1356" spans="1:7" ht="18.75" customHeight="1">
      <c r="A1356" s="268" t="str">
        <f t="shared" si="178"/>
        <v>KS(KS)596040</v>
      </c>
      <c r="B1356" s="40" t="s">
        <v>94</v>
      </c>
      <c r="C1356" s="40" t="s">
        <v>1566</v>
      </c>
      <c r="D1356" s="40" t="s">
        <v>1097</v>
      </c>
      <c r="E1356" s="40" t="str">
        <f t="shared" si="179"/>
        <v>596</v>
      </c>
      <c r="F1356" s="162" t="str">
        <f t="shared" si="180"/>
        <v>040</v>
      </c>
      <c r="G1356" s="40">
        <v>83</v>
      </c>
    </row>
    <row r="1357" spans="1:7" ht="18.75" customHeight="1">
      <c r="A1357" s="268" t="str">
        <f t="shared" si="178"/>
        <v>KS(KS)596060</v>
      </c>
      <c r="B1357" s="40" t="s">
        <v>94</v>
      </c>
      <c r="C1357" s="40" t="s">
        <v>1567</v>
      </c>
      <c r="D1357" s="40" t="s">
        <v>1097</v>
      </c>
      <c r="E1357" s="40" t="str">
        <f t="shared" si="179"/>
        <v>596</v>
      </c>
      <c r="F1357" s="162" t="str">
        <f t="shared" si="180"/>
        <v>060</v>
      </c>
      <c r="G1357" s="40">
        <v>125</v>
      </c>
    </row>
    <row r="1358" spans="1:7" ht="18.75" customHeight="1">
      <c r="A1358" s="268" t="str">
        <f t="shared" si="178"/>
        <v>KS(KS)610026</v>
      </c>
      <c r="B1358" s="40" t="s">
        <v>94</v>
      </c>
      <c r="C1358" s="40" t="s">
        <v>1147</v>
      </c>
      <c r="D1358" s="40" t="s">
        <v>1099</v>
      </c>
      <c r="E1358" s="40" t="str">
        <f t="shared" si="175"/>
        <v>610</v>
      </c>
      <c r="F1358" s="162" t="str">
        <f t="shared" si="177"/>
        <v>026</v>
      </c>
      <c r="G1358" s="40">
        <v>83</v>
      </c>
    </row>
    <row r="1359" spans="1:7" ht="18.75" customHeight="1">
      <c r="A1359" s="268" t="str">
        <f t="shared" si="178"/>
        <v>KS(KS)610E20026</v>
      </c>
      <c r="B1359" s="40" t="s">
        <v>94</v>
      </c>
      <c r="C1359" s="40" t="s">
        <v>1148</v>
      </c>
      <c r="D1359" s="40" t="s">
        <v>1099</v>
      </c>
      <c r="E1359" s="40" t="str">
        <f>MID(C1359,3,3)&amp;MID(C1359,9,10)</f>
        <v>610E20</v>
      </c>
      <c r="F1359" s="162" t="str">
        <f t="shared" si="177"/>
        <v>026</v>
      </c>
      <c r="G1359" s="40">
        <v>66</v>
      </c>
    </row>
    <row r="1360" spans="1:7" ht="18.75" customHeight="1">
      <c r="A1360" s="268" t="str">
        <f aca="true" t="shared" si="181" ref="A1360:A1378">D1360&amp;E1360&amp;F1360</f>
        <v>KS(KS)610040</v>
      </c>
      <c r="B1360" s="40" t="s">
        <v>94</v>
      </c>
      <c r="C1360" s="40" t="s">
        <v>1202</v>
      </c>
      <c r="D1360" s="40" t="s">
        <v>1099</v>
      </c>
      <c r="E1360" s="40" t="str">
        <f>MID(C1360,3,3)</f>
        <v>610</v>
      </c>
      <c r="F1360" s="162" t="str">
        <f t="shared" si="177"/>
        <v>040</v>
      </c>
      <c r="G1360" s="40">
        <v>128</v>
      </c>
    </row>
    <row r="1361" spans="1:7" ht="18.75" customHeight="1">
      <c r="A1361" s="268" t="str">
        <f t="shared" si="181"/>
        <v>KS(KS)610E20040</v>
      </c>
      <c r="B1361" s="40" t="s">
        <v>94</v>
      </c>
      <c r="C1361" s="40" t="s">
        <v>1203</v>
      </c>
      <c r="D1361" s="40" t="s">
        <v>1099</v>
      </c>
      <c r="E1361" s="40" t="str">
        <f>MID(C1361,3,3)&amp;MID(C1361,9,10)</f>
        <v>610E20</v>
      </c>
      <c r="F1361" s="162" t="str">
        <f t="shared" si="177"/>
        <v>040</v>
      </c>
      <c r="G1361" s="40">
        <v>102</v>
      </c>
    </row>
    <row r="1362" spans="1:7" ht="18.75" customHeight="1">
      <c r="A1362" s="268" t="str">
        <f t="shared" si="181"/>
        <v>KS(KS)610060</v>
      </c>
      <c r="B1362" s="40" t="s">
        <v>94</v>
      </c>
      <c r="C1362" s="40" t="s">
        <v>1149</v>
      </c>
      <c r="D1362" s="40" t="s">
        <v>1099</v>
      </c>
      <c r="E1362" s="40" t="str">
        <f>MID(C1362,3,3)</f>
        <v>610</v>
      </c>
      <c r="F1362" s="162" t="str">
        <f t="shared" si="177"/>
        <v>060</v>
      </c>
      <c r="G1362" s="40">
        <v>192</v>
      </c>
    </row>
    <row r="1363" spans="1:7" ht="18.75" customHeight="1">
      <c r="A1363" s="268" t="str">
        <f aca="true" t="shared" si="182" ref="A1363:A1369">D1363&amp;E1363&amp;F1363</f>
        <v>KS(KS)610E20060</v>
      </c>
      <c r="B1363" s="40" t="s">
        <v>94</v>
      </c>
      <c r="C1363" s="40" t="s">
        <v>1210</v>
      </c>
      <c r="D1363" s="40" t="s">
        <v>1097</v>
      </c>
      <c r="E1363" s="40" t="str">
        <f>MID(C1363,3,3)&amp;MID(C1363,9,10)</f>
        <v>610E20</v>
      </c>
      <c r="F1363" s="162" t="str">
        <f aca="true" t="shared" si="183" ref="F1363:F1369">MID(C1363,6,3)</f>
        <v>060</v>
      </c>
      <c r="G1363" s="40">
        <v>153</v>
      </c>
    </row>
    <row r="1364" spans="1:7" ht="18.75" customHeight="1">
      <c r="A1364" s="268" t="str">
        <f t="shared" si="182"/>
        <v>KS(KS)640026</v>
      </c>
      <c r="B1364" s="40" t="s">
        <v>94</v>
      </c>
      <c r="C1364" s="40" t="s">
        <v>1568</v>
      </c>
      <c r="D1364" s="40" t="s">
        <v>1097</v>
      </c>
      <c r="E1364" s="40" t="str">
        <f aca="true" t="shared" si="184" ref="E1364:E1375">MID(C1364,3,3)</f>
        <v>640</v>
      </c>
      <c r="F1364" s="162" t="str">
        <f t="shared" si="183"/>
        <v>026</v>
      </c>
      <c r="G1364" s="40">
        <v>49</v>
      </c>
    </row>
    <row r="1365" spans="1:7" ht="18.75" customHeight="1">
      <c r="A1365" s="268" t="str">
        <f t="shared" si="182"/>
        <v>KS(KS)640040</v>
      </c>
      <c r="B1365" s="40" t="s">
        <v>94</v>
      </c>
      <c r="C1365" s="40" t="s">
        <v>1569</v>
      </c>
      <c r="D1365" s="40" t="s">
        <v>1097</v>
      </c>
      <c r="E1365" s="40" t="str">
        <f t="shared" si="184"/>
        <v>640</v>
      </c>
      <c r="F1365" s="162" t="str">
        <f t="shared" si="183"/>
        <v>040</v>
      </c>
      <c r="G1365" s="40">
        <v>75</v>
      </c>
    </row>
    <row r="1366" spans="1:7" ht="18.75" customHeight="1">
      <c r="A1366" s="268" t="str">
        <f t="shared" si="182"/>
        <v>KS(KS)640060</v>
      </c>
      <c r="B1366" s="40" t="s">
        <v>94</v>
      </c>
      <c r="C1366" s="40" t="s">
        <v>1570</v>
      </c>
      <c r="D1366" s="40" t="s">
        <v>1097</v>
      </c>
      <c r="E1366" s="40" t="str">
        <f t="shared" si="184"/>
        <v>640</v>
      </c>
      <c r="F1366" s="162" t="str">
        <f t="shared" si="183"/>
        <v>060</v>
      </c>
      <c r="G1366" s="40">
        <v>113</v>
      </c>
    </row>
    <row r="1367" spans="1:7" ht="18.75" customHeight="1">
      <c r="A1367" s="268" t="str">
        <f t="shared" si="182"/>
        <v>KS(KS)680026</v>
      </c>
      <c r="B1367" s="40" t="s">
        <v>94</v>
      </c>
      <c r="C1367" s="40" t="s">
        <v>1571</v>
      </c>
      <c r="D1367" s="40" t="s">
        <v>1097</v>
      </c>
      <c r="E1367" s="40" t="str">
        <f t="shared" si="184"/>
        <v>680</v>
      </c>
      <c r="F1367" s="162" t="str">
        <f t="shared" si="183"/>
        <v>026</v>
      </c>
      <c r="G1367" s="40">
        <v>62</v>
      </c>
    </row>
    <row r="1368" spans="1:7" ht="18.75" customHeight="1">
      <c r="A1368" s="268" t="str">
        <f t="shared" si="182"/>
        <v>KS(KS)680040</v>
      </c>
      <c r="B1368" s="40" t="s">
        <v>94</v>
      </c>
      <c r="C1368" s="40" t="s">
        <v>1572</v>
      </c>
      <c r="D1368" s="40" t="s">
        <v>1097</v>
      </c>
      <c r="E1368" s="40" t="str">
        <f t="shared" si="184"/>
        <v>680</v>
      </c>
      <c r="F1368" s="162" t="str">
        <f t="shared" si="183"/>
        <v>040</v>
      </c>
      <c r="G1368" s="40">
        <v>96</v>
      </c>
    </row>
    <row r="1369" spans="1:7" ht="18.75" customHeight="1">
      <c r="A1369" s="268" t="str">
        <f t="shared" si="182"/>
        <v>KS(KS)680060</v>
      </c>
      <c r="B1369" s="40" t="s">
        <v>94</v>
      </c>
      <c r="C1369" s="40" t="s">
        <v>1573</v>
      </c>
      <c r="D1369" s="40" t="s">
        <v>1097</v>
      </c>
      <c r="E1369" s="40" t="str">
        <f t="shared" si="184"/>
        <v>680</v>
      </c>
      <c r="F1369" s="162" t="str">
        <f t="shared" si="183"/>
        <v>060</v>
      </c>
      <c r="G1369" s="40">
        <v>143</v>
      </c>
    </row>
    <row r="1370" spans="1:7" ht="18.75" customHeight="1">
      <c r="A1370" s="268" t="str">
        <f t="shared" si="181"/>
        <v>KS(KS)740026</v>
      </c>
      <c r="B1370" s="40" t="s">
        <v>94</v>
      </c>
      <c r="C1370" s="40" t="s">
        <v>1150</v>
      </c>
      <c r="D1370" s="40" t="s">
        <v>1099</v>
      </c>
      <c r="E1370" s="40" t="str">
        <f t="shared" si="184"/>
        <v>740</v>
      </c>
      <c r="F1370" s="162" t="str">
        <f t="shared" si="177"/>
        <v>026</v>
      </c>
      <c r="G1370" s="40">
        <v>89</v>
      </c>
    </row>
    <row r="1371" spans="1:7" ht="18.75" customHeight="1">
      <c r="A1371" s="268" t="str">
        <f t="shared" si="181"/>
        <v>KS(KS)740040</v>
      </c>
      <c r="B1371" s="40" t="s">
        <v>94</v>
      </c>
      <c r="C1371" s="40" t="s">
        <v>1204</v>
      </c>
      <c r="D1371" s="40" t="s">
        <v>1099</v>
      </c>
      <c r="E1371" s="40" t="str">
        <f t="shared" si="184"/>
        <v>740</v>
      </c>
      <c r="F1371" s="162" t="str">
        <f t="shared" si="177"/>
        <v>040</v>
      </c>
      <c r="G1371" s="40">
        <v>137</v>
      </c>
    </row>
    <row r="1372" spans="1:7" ht="18.75" customHeight="1">
      <c r="A1372" s="268" t="str">
        <f t="shared" si="181"/>
        <v>KS(KS)740060</v>
      </c>
      <c r="B1372" s="40" t="s">
        <v>94</v>
      </c>
      <c r="C1372" s="40" t="s">
        <v>1151</v>
      </c>
      <c r="D1372" s="40" t="s">
        <v>1099</v>
      </c>
      <c r="E1372" s="40" t="str">
        <f t="shared" si="184"/>
        <v>740</v>
      </c>
      <c r="F1372" s="162" t="str">
        <f t="shared" si="177"/>
        <v>060</v>
      </c>
      <c r="G1372" s="40">
        <v>206</v>
      </c>
    </row>
    <row r="1373" spans="1:7" ht="18.75" customHeight="1">
      <c r="A1373" s="268" t="str">
        <f t="shared" si="181"/>
        <v>KS(KS)777026</v>
      </c>
      <c r="B1373" s="40" t="s">
        <v>94</v>
      </c>
      <c r="C1373" s="40" t="s">
        <v>1152</v>
      </c>
      <c r="D1373" s="40" t="s">
        <v>1099</v>
      </c>
      <c r="E1373" s="40" t="str">
        <f t="shared" si="184"/>
        <v>777</v>
      </c>
      <c r="F1373" s="162" t="str">
        <f t="shared" si="177"/>
        <v>026</v>
      </c>
      <c r="G1373" s="40">
        <v>30</v>
      </c>
    </row>
    <row r="1374" spans="1:7" ht="18.75" customHeight="1">
      <c r="A1374" s="268" t="str">
        <f t="shared" si="181"/>
        <v>KS(KS)777040</v>
      </c>
      <c r="B1374" s="40" t="s">
        <v>94</v>
      </c>
      <c r="C1374" s="40" t="s">
        <v>1205</v>
      </c>
      <c r="D1374" s="40" t="s">
        <v>1099</v>
      </c>
      <c r="E1374" s="40" t="str">
        <f t="shared" si="184"/>
        <v>777</v>
      </c>
      <c r="F1374" s="162" t="str">
        <f t="shared" si="177"/>
        <v>040</v>
      </c>
      <c r="G1374" s="40">
        <v>45</v>
      </c>
    </row>
    <row r="1375" spans="1:7" ht="18.75" customHeight="1">
      <c r="A1375" s="268" t="str">
        <f t="shared" si="181"/>
        <v>KS(KS)777060</v>
      </c>
      <c r="B1375" s="40" t="s">
        <v>94</v>
      </c>
      <c r="C1375" s="40" t="s">
        <v>1153</v>
      </c>
      <c r="D1375" s="40" t="s">
        <v>1099</v>
      </c>
      <c r="E1375" s="40" t="str">
        <f t="shared" si="184"/>
        <v>777</v>
      </c>
      <c r="F1375" s="162" t="str">
        <f t="shared" si="177"/>
        <v>060</v>
      </c>
      <c r="G1375" s="40">
        <v>68</v>
      </c>
    </row>
    <row r="1376" spans="1:7" ht="18.75" customHeight="1">
      <c r="A1376" s="268" t="str">
        <f t="shared" si="181"/>
        <v>KS(KS)778026</v>
      </c>
      <c r="B1376" s="40" t="s">
        <v>94</v>
      </c>
      <c r="C1376" s="40" t="s">
        <v>1154</v>
      </c>
      <c r="D1376" s="40" t="s">
        <v>1099</v>
      </c>
      <c r="E1376" s="40" t="str">
        <f aca="true" t="shared" si="185" ref="E1376:E1388">MID(C1376,3,3)</f>
        <v>778</v>
      </c>
      <c r="F1376" s="162" t="str">
        <f t="shared" si="177"/>
        <v>026</v>
      </c>
      <c r="G1376" s="40">
        <v>37</v>
      </c>
    </row>
    <row r="1377" spans="1:7" ht="18.75" customHeight="1">
      <c r="A1377" s="268" t="str">
        <f t="shared" si="181"/>
        <v>KS(KS)778040</v>
      </c>
      <c r="B1377" s="40" t="s">
        <v>94</v>
      </c>
      <c r="C1377" s="40" t="s">
        <v>1206</v>
      </c>
      <c r="D1377" s="40" t="s">
        <v>1099</v>
      </c>
      <c r="E1377" s="40" t="str">
        <f t="shared" si="185"/>
        <v>778</v>
      </c>
      <c r="F1377" s="162" t="str">
        <f t="shared" si="177"/>
        <v>040</v>
      </c>
      <c r="G1377" s="40">
        <v>56</v>
      </c>
    </row>
    <row r="1378" spans="1:7" ht="18.75" customHeight="1">
      <c r="A1378" s="268" t="str">
        <f t="shared" si="181"/>
        <v>KS(KS)778060</v>
      </c>
      <c r="B1378" s="40" t="s">
        <v>94</v>
      </c>
      <c r="C1378" s="40" t="s">
        <v>1155</v>
      </c>
      <c r="D1378" s="40" t="s">
        <v>1099</v>
      </c>
      <c r="E1378" s="40" t="str">
        <f t="shared" si="185"/>
        <v>778</v>
      </c>
      <c r="F1378" s="162" t="str">
        <f t="shared" si="177"/>
        <v>060</v>
      </c>
      <c r="G1378" s="40">
        <v>85</v>
      </c>
    </row>
    <row r="1379" spans="1:7" ht="18.75" customHeight="1">
      <c r="A1379" s="268" t="str">
        <f>D1379&amp;E1379&amp;F1379</f>
        <v>KS(KS)888026</v>
      </c>
      <c r="B1379" s="40" t="s">
        <v>94</v>
      </c>
      <c r="C1379" s="40" t="s">
        <v>1156</v>
      </c>
      <c r="D1379" s="40" t="s">
        <v>1099</v>
      </c>
      <c r="E1379" s="40" t="str">
        <f t="shared" si="185"/>
        <v>888</v>
      </c>
      <c r="F1379" s="162" t="str">
        <f>MID(C1379,6,3)</f>
        <v>026</v>
      </c>
      <c r="G1379" s="40">
        <v>24</v>
      </c>
    </row>
    <row r="1380" spans="1:7" ht="18.75" customHeight="1">
      <c r="A1380" s="268" t="str">
        <f>D1380&amp;E1380&amp;F1380</f>
        <v>KS(KS)888060</v>
      </c>
      <c r="B1380" s="40" t="s">
        <v>94</v>
      </c>
      <c r="C1380" s="40" t="s">
        <v>1157</v>
      </c>
      <c r="D1380" s="40" t="s">
        <v>1099</v>
      </c>
      <c r="E1380" s="40" t="str">
        <f t="shared" si="185"/>
        <v>888</v>
      </c>
      <c r="F1380" s="162" t="str">
        <f>MID(C1380,6,3)</f>
        <v>060</v>
      </c>
      <c r="G1380" s="40">
        <v>38</v>
      </c>
    </row>
    <row r="1381" spans="1:7" ht="18.75" customHeight="1">
      <c r="A1381" s="268" t="str">
        <f>D1381&amp;E1381&amp;F1381</f>
        <v>KS(KS)888060</v>
      </c>
      <c r="B1381" s="40" t="s">
        <v>94</v>
      </c>
      <c r="C1381" s="40" t="s">
        <v>1157</v>
      </c>
      <c r="D1381" s="40" t="s">
        <v>1099</v>
      </c>
      <c r="E1381" s="40" t="str">
        <f t="shared" si="185"/>
        <v>888</v>
      </c>
      <c r="F1381" s="162" t="str">
        <f>MID(C1381,6,3)</f>
        <v>060</v>
      </c>
      <c r="G1381" s="40">
        <v>57</v>
      </c>
    </row>
    <row r="1382" spans="1:7" ht="18.75" customHeight="1">
      <c r="A1382" s="268" t="str">
        <f aca="true" t="shared" si="186" ref="A1382:A1452">D1382&amp;E1382&amp;F1382</f>
        <v>KH(KH)096026</v>
      </c>
      <c r="B1382" s="40" t="s">
        <v>94</v>
      </c>
      <c r="C1382" s="40" t="s">
        <v>1598</v>
      </c>
      <c r="D1382" s="40" t="s">
        <v>1596</v>
      </c>
      <c r="E1382" s="40" t="str">
        <f t="shared" si="185"/>
        <v>096</v>
      </c>
      <c r="F1382" s="162" t="str">
        <f aca="true" t="shared" si="187" ref="F1382:F1388">MID(C1382,6,3)</f>
        <v>026</v>
      </c>
      <c r="G1382" s="40">
        <v>11</v>
      </c>
    </row>
    <row r="1383" spans="1:7" ht="18.75" customHeight="1">
      <c r="A1383" s="268" t="str">
        <f t="shared" si="186"/>
        <v>KH(KH)096040</v>
      </c>
      <c r="B1383" s="40" t="s">
        <v>94</v>
      </c>
      <c r="C1383" s="40" t="s">
        <v>1599</v>
      </c>
      <c r="D1383" s="40" t="s">
        <v>1596</v>
      </c>
      <c r="E1383" s="40" t="str">
        <f t="shared" si="185"/>
        <v>096</v>
      </c>
      <c r="F1383" s="162" t="str">
        <f t="shared" si="187"/>
        <v>040</v>
      </c>
      <c r="G1383" s="40">
        <v>16</v>
      </c>
    </row>
    <row r="1384" spans="1:7" ht="18.75" customHeight="1">
      <c r="A1384" s="268" t="str">
        <f t="shared" si="186"/>
        <v>KH(KH)096060</v>
      </c>
      <c r="B1384" s="40" t="s">
        <v>94</v>
      </c>
      <c r="C1384" s="40" t="s">
        <v>1600</v>
      </c>
      <c r="D1384" s="40" t="s">
        <v>1596</v>
      </c>
      <c r="E1384" s="40" t="str">
        <f t="shared" si="185"/>
        <v>096</v>
      </c>
      <c r="F1384" s="162" t="str">
        <f t="shared" si="187"/>
        <v>060</v>
      </c>
      <c r="G1384" s="40">
        <v>25</v>
      </c>
    </row>
    <row r="1385" spans="1:7" ht="18.75" customHeight="1">
      <c r="A1385" s="268" t="str">
        <f>D1385&amp;E1385&amp;F1385</f>
        <v>KH(KH)096090</v>
      </c>
      <c r="B1385" s="40" t="s">
        <v>94</v>
      </c>
      <c r="C1385" s="40" t="s">
        <v>1740</v>
      </c>
      <c r="D1385" s="40" t="s">
        <v>1596</v>
      </c>
      <c r="E1385" s="40" t="str">
        <f>MID(C1385,3,3)</f>
        <v>096</v>
      </c>
      <c r="F1385" s="162" t="str">
        <f>MID(C1385,6,3)</f>
        <v>090</v>
      </c>
      <c r="G1385" s="40">
        <v>38</v>
      </c>
    </row>
    <row r="1386" spans="1:7" ht="18.75" customHeight="1">
      <c r="A1386" s="268" t="str">
        <f t="shared" si="186"/>
        <v>KH(KH)097026</v>
      </c>
      <c r="B1386" s="40" t="s">
        <v>94</v>
      </c>
      <c r="C1386" s="40" t="s">
        <v>1601</v>
      </c>
      <c r="D1386" s="40" t="s">
        <v>1596</v>
      </c>
      <c r="E1386" s="40" t="str">
        <f t="shared" si="185"/>
        <v>097</v>
      </c>
      <c r="F1386" s="162" t="str">
        <f t="shared" si="187"/>
        <v>026</v>
      </c>
      <c r="G1386" s="40">
        <v>14</v>
      </c>
    </row>
    <row r="1387" spans="1:7" ht="18.75" customHeight="1">
      <c r="A1387" s="268" t="str">
        <f t="shared" si="186"/>
        <v>KH(KH)097040</v>
      </c>
      <c r="B1387" s="40" t="s">
        <v>94</v>
      </c>
      <c r="C1387" s="40" t="s">
        <v>1602</v>
      </c>
      <c r="D1387" s="40" t="s">
        <v>1596</v>
      </c>
      <c r="E1387" s="40" t="str">
        <f t="shared" si="185"/>
        <v>097</v>
      </c>
      <c r="F1387" s="162" t="str">
        <f t="shared" si="187"/>
        <v>040</v>
      </c>
      <c r="G1387" s="40">
        <v>21</v>
      </c>
    </row>
    <row r="1388" spans="1:7" ht="18.75" customHeight="1">
      <c r="A1388" s="268" t="str">
        <f t="shared" si="186"/>
        <v>KH(KH)097060</v>
      </c>
      <c r="B1388" s="40" t="s">
        <v>94</v>
      </c>
      <c r="C1388" s="40" t="s">
        <v>1603</v>
      </c>
      <c r="D1388" s="40" t="s">
        <v>1596</v>
      </c>
      <c r="E1388" s="40" t="str">
        <f t="shared" si="185"/>
        <v>097</v>
      </c>
      <c r="F1388" s="162" t="str">
        <f t="shared" si="187"/>
        <v>060</v>
      </c>
      <c r="G1388" s="40">
        <v>32</v>
      </c>
    </row>
    <row r="1389" spans="1:7" ht="18.75" customHeight="1">
      <c r="A1389" s="268" t="str">
        <f>D1389&amp;E1389&amp;F1389</f>
        <v>KH(KH)097090</v>
      </c>
      <c r="B1389" s="40" t="s">
        <v>94</v>
      </c>
      <c r="C1389" s="40" t="s">
        <v>1741</v>
      </c>
      <c r="D1389" s="40" t="s">
        <v>1596</v>
      </c>
      <c r="E1389" s="40" t="str">
        <f>MID(C1389,3,3)</f>
        <v>097</v>
      </c>
      <c r="F1389" s="162" t="str">
        <f>MID(C1389,6,3)</f>
        <v>090</v>
      </c>
      <c r="G1389" s="40">
        <v>48</v>
      </c>
    </row>
    <row r="1390" spans="1:7" ht="18.75" customHeight="1">
      <c r="A1390" s="268" t="str">
        <f t="shared" si="186"/>
        <v>KH(KH)1013026</v>
      </c>
      <c r="B1390" s="40" t="s">
        <v>94</v>
      </c>
      <c r="C1390" s="40" t="s">
        <v>1604</v>
      </c>
      <c r="D1390" s="40" t="s">
        <v>1596</v>
      </c>
      <c r="E1390" s="40" t="str">
        <f aca="true" t="shared" si="188" ref="E1390:E1395">MID(C1390,3,4)</f>
        <v>1013</v>
      </c>
      <c r="F1390" s="162" t="str">
        <f aca="true" t="shared" si="189" ref="F1390:F1395">MID(C1390,7,3)</f>
        <v>026</v>
      </c>
      <c r="G1390" s="40">
        <v>40</v>
      </c>
    </row>
    <row r="1391" spans="1:7" ht="18.75" customHeight="1">
      <c r="A1391" s="268" t="str">
        <f t="shared" si="186"/>
        <v>KH(KH)1013040</v>
      </c>
      <c r="B1391" s="40" t="s">
        <v>94</v>
      </c>
      <c r="C1391" s="40" t="s">
        <v>1605</v>
      </c>
      <c r="D1391" s="40" t="s">
        <v>1596</v>
      </c>
      <c r="E1391" s="40" t="str">
        <f t="shared" si="188"/>
        <v>1013</v>
      </c>
      <c r="F1391" s="162" t="str">
        <f t="shared" si="189"/>
        <v>040</v>
      </c>
      <c r="G1391" s="40">
        <v>61</v>
      </c>
    </row>
    <row r="1392" spans="1:7" ht="18.75" customHeight="1">
      <c r="A1392" s="268" t="str">
        <f t="shared" si="186"/>
        <v>KH(KH)1013060</v>
      </c>
      <c r="B1392" s="40" t="s">
        <v>94</v>
      </c>
      <c r="C1392" s="40" t="s">
        <v>1606</v>
      </c>
      <c r="D1392" s="40" t="s">
        <v>1596</v>
      </c>
      <c r="E1392" s="40" t="str">
        <f t="shared" si="188"/>
        <v>1013</v>
      </c>
      <c r="F1392" s="162" t="str">
        <f t="shared" si="189"/>
        <v>060</v>
      </c>
      <c r="G1392" s="40">
        <v>92</v>
      </c>
    </row>
    <row r="1393" spans="1:7" ht="18.75" customHeight="1">
      <c r="A1393" s="268" t="str">
        <f t="shared" si="186"/>
        <v>KH(KH)1016026</v>
      </c>
      <c r="B1393" s="40" t="s">
        <v>94</v>
      </c>
      <c r="C1393" s="40" t="s">
        <v>1607</v>
      </c>
      <c r="D1393" s="40" t="s">
        <v>1596</v>
      </c>
      <c r="E1393" s="40" t="str">
        <f t="shared" si="188"/>
        <v>1016</v>
      </c>
      <c r="F1393" s="162" t="str">
        <f t="shared" si="189"/>
        <v>026</v>
      </c>
      <c r="G1393" s="40">
        <v>48</v>
      </c>
    </row>
    <row r="1394" spans="1:7" ht="18.75" customHeight="1">
      <c r="A1394" s="268" t="str">
        <f t="shared" si="186"/>
        <v>KH(KH)1016040</v>
      </c>
      <c r="B1394" s="40" t="s">
        <v>94</v>
      </c>
      <c r="C1394" s="40" t="s">
        <v>1608</v>
      </c>
      <c r="D1394" s="40" t="s">
        <v>1596</v>
      </c>
      <c r="E1394" s="40" t="str">
        <f t="shared" si="188"/>
        <v>1016</v>
      </c>
      <c r="F1394" s="162" t="str">
        <f t="shared" si="189"/>
        <v>040</v>
      </c>
      <c r="G1394" s="40">
        <v>74</v>
      </c>
    </row>
    <row r="1395" spans="1:7" ht="18.75" customHeight="1">
      <c r="A1395" s="268" t="str">
        <f t="shared" si="186"/>
        <v>KH(KH)1016060</v>
      </c>
      <c r="B1395" s="40" t="s">
        <v>94</v>
      </c>
      <c r="C1395" s="40" t="s">
        <v>1609</v>
      </c>
      <c r="D1395" s="40" t="s">
        <v>1596</v>
      </c>
      <c r="E1395" s="40" t="str">
        <f t="shared" si="188"/>
        <v>1016</v>
      </c>
      <c r="F1395" s="162" t="str">
        <f t="shared" si="189"/>
        <v>060</v>
      </c>
      <c r="G1395" s="40">
        <v>112</v>
      </c>
    </row>
    <row r="1396" spans="1:7" ht="18.75" customHeight="1">
      <c r="A1396" s="268" t="str">
        <f t="shared" si="186"/>
        <v>KH(KH)102026</v>
      </c>
      <c r="B1396" s="40" t="s">
        <v>94</v>
      </c>
      <c r="C1396" s="40" t="s">
        <v>1610</v>
      </c>
      <c r="D1396" s="40" t="s">
        <v>1596</v>
      </c>
      <c r="E1396" s="40" t="str">
        <f>MID(C1396,3,3)</f>
        <v>102</v>
      </c>
      <c r="F1396" s="162" t="str">
        <f>MID(C1396,6,3)</f>
        <v>026</v>
      </c>
      <c r="G1396" s="40">
        <v>14</v>
      </c>
    </row>
    <row r="1397" spans="1:7" ht="18.75" customHeight="1">
      <c r="A1397" s="268" t="str">
        <f t="shared" si="186"/>
        <v>KH(KH)102040</v>
      </c>
      <c r="B1397" s="40" t="s">
        <v>94</v>
      </c>
      <c r="C1397" s="40" t="s">
        <v>1611</v>
      </c>
      <c r="D1397" s="40" t="s">
        <v>1596</v>
      </c>
      <c r="E1397" s="40" t="str">
        <f>MID(C1397,3,3)</f>
        <v>102</v>
      </c>
      <c r="F1397" s="162" t="str">
        <f>MID(C1397,6,3)</f>
        <v>040</v>
      </c>
      <c r="G1397" s="40">
        <v>21</v>
      </c>
    </row>
    <row r="1398" spans="1:7" ht="18.75" customHeight="1">
      <c r="A1398" s="268" t="str">
        <f t="shared" si="186"/>
        <v>KH(KH)102060</v>
      </c>
      <c r="B1398" s="40" t="s">
        <v>94</v>
      </c>
      <c r="C1398" s="40" t="s">
        <v>1612</v>
      </c>
      <c r="D1398" s="40" t="s">
        <v>1596</v>
      </c>
      <c r="E1398" s="40" t="str">
        <f>MID(C1398,3,3)</f>
        <v>102</v>
      </c>
      <c r="F1398" s="162" t="str">
        <f>MID(C1398,6,3)</f>
        <v>060</v>
      </c>
      <c r="G1398" s="40">
        <v>32</v>
      </c>
    </row>
    <row r="1399" spans="1:7" ht="18.75" customHeight="1">
      <c r="A1399" s="268" t="str">
        <f>D1399&amp;E1399&amp;F1399</f>
        <v>KH(KH)102090</v>
      </c>
      <c r="B1399" s="40" t="s">
        <v>94</v>
      </c>
      <c r="C1399" s="40" t="s">
        <v>1742</v>
      </c>
      <c r="D1399" s="40" t="s">
        <v>1596</v>
      </c>
      <c r="E1399" s="40" t="str">
        <f>MID(C1399,3,3)</f>
        <v>102</v>
      </c>
      <c r="F1399" s="162" t="str">
        <f>MID(C1399,6,3)</f>
        <v>090</v>
      </c>
      <c r="G1399" s="40">
        <v>48</v>
      </c>
    </row>
    <row r="1400" spans="1:7" ht="18.75" customHeight="1">
      <c r="A1400" s="268" t="str">
        <f t="shared" si="186"/>
        <v>KH(KH)1027026</v>
      </c>
      <c r="B1400" s="40" t="s">
        <v>94</v>
      </c>
      <c r="C1400" s="40" t="s">
        <v>1613</v>
      </c>
      <c r="D1400" s="40" t="s">
        <v>1596</v>
      </c>
      <c r="E1400" s="40" t="str">
        <f aca="true" t="shared" si="190" ref="E1400:E1405">MID(C1400,3,4)</f>
        <v>1027</v>
      </c>
      <c r="F1400" s="162" t="str">
        <f aca="true" t="shared" si="191" ref="F1400:F1405">MID(C1400,7,3)</f>
        <v>026</v>
      </c>
      <c r="G1400" s="40">
        <v>80</v>
      </c>
    </row>
    <row r="1401" spans="1:7" ht="18.75" customHeight="1">
      <c r="A1401" s="268" t="str">
        <f t="shared" si="186"/>
        <v>KH(KH)1027040</v>
      </c>
      <c r="B1401" s="40" t="s">
        <v>94</v>
      </c>
      <c r="C1401" s="40" t="s">
        <v>1614</v>
      </c>
      <c r="D1401" s="40" t="s">
        <v>1596</v>
      </c>
      <c r="E1401" s="40" t="str">
        <f t="shared" si="190"/>
        <v>1027</v>
      </c>
      <c r="F1401" s="162" t="str">
        <f t="shared" si="191"/>
        <v>040</v>
      </c>
      <c r="G1401" s="40">
        <v>122</v>
      </c>
    </row>
    <row r="1402" spans="1:7" ht="18.75" customHeight="1">
      <c r="A1402" s="268" t="str">
        <f t="shared" si="186"/>
        <v>KH(KH)1027060</v>
      </c>
      <c r="B1402" s="40" t="s">
        <v>94</v>
      </c>
      <c r="C1402" s="40" t="s">
        <v>1615</v>
      </c>
      <c r="D1402" s="40" t="s">
        <v>1596</v>
      </c>
      <c r="E1402" s="40" t="str">
        <f t="shared" si="190"/>
        <v>1027</v>
      </c>
      <c r="F1402" s="162" t="str">
        <f t="shared" si="191"/>
        <v>060</v>
      </c>
      <c r="G1402" s="40">
        <v>184</v>
      </c>
    </row>
    <row r="1403" spans="1:7" ht="18.75" customHeight="1">
      <c r="A1403" s="268" t="str">
        <f t="shared" si="186"/>
        <v>KH(KH)1033026</v>
      </c>
      <c r="B1403" s="40" t="s">
        <v>94</v>
      </c>
      <c r="C1403" s="40" t="s">
        <v>1616</v>
      </c>
      <c r="D1403" s="40" t="s">
        <v>1596</v>
      </c>
      <c r="E1403" s="40" t="str">
        <f t="shared" si="190"/>
        <v>1033</v>
      </c>
      <c r="F1403" s="162" t="str">
        <f t="shared" si="191"/>
        <v>026</v>
      </c>
      <c r="G1403" s="40">
        <v>96</v>
      </c>
    </row>
    <row r="1404" spans="1:7" ht="18.75" customHeight="1">
      <c r="A1404" s="268" t="str">
        <f t="shared" si="186"/>
        <v>KH(KH)1033040</v>
      </c>
      <c r="B1404" s="40" t="s">
        <v>94</v>
      </c>
      <c r="C1404" s="40" t="s">
        <v>1617</v>
      </c>
      <c r="D1404" s="40" t="s">
        <v>1596</v>
      </c>
      <c r="E1404" s="40" t="str">
        <f t="shared" si="190"/>
        <v>1033</v>
      </c>
      <c r="F1404" s="162" t="str">
        <f t="shared" si="191"/>
        <v>040</v>
      </c>
      <c r="G1404" s="40">
        <v>149</v>
      </c>
    </row>
    <row r="1405" spans="1:7" ht="18.75" customHeight="1">
      <c r="A1405" s="268" t="str">
        <f t="shared" si="186"/>
        <v>KH(KH)1033060</v>
      </c>
      <c r="B1405" s="40" t="s">
        <v>94</v>
      </c>
      <c r="C1405" s="40" t="s">
        <v>1618</v>
      </c>
      <c r="D1405" s="40" t="s">
        <v>1596</v>
      </c>
      <c r="E1405" s="40" t="str">
        <f t="shared" si="190"/>
        <v>1033</v>
      </c>
      <c r="F1405" s="162" t="str">
        <f t="shared" si="191"/>
        <v>060</v>
      </c>
      <c r="G1405" s="40">
        <v>224</v>
      </c>
    </row>
    <row r="1406" spans="1:7" ht="18.75" customHeight="1">
      <c r="A1406" s="268" t="str">
        <f t="shared" si="186"/>
        <v>KH(KH)112026</v>
      </c>
      <c r="B1406" s="40" t="s">
        <v>94</v>
      </c>
      <c r="C1406" s="40" t="s">
        <v>1619</v>
      </c>
      <c r="D1406" s="40" t="s">
        <v>1596</v>
      </c>
      <c r="E1406" s="40" t="str">
        <f aca="true" t="shared" si="192" ref="E1406:E1413">MID(C1406,3,3)</f>
        <v>112</v>
      </c>
      <c r="F1406" s="162" t="str">
        <f aca="true" t="shared" si="193" ref="F1406:F1413">MID(C1406,6,3)</f>
        <v>026</v>
      </c>
      <c r="G1406" s="40">
        <v>11</v>
      </c>
    </row>
    <row r="1407" spans="1:7" ht="18.75" customHeight="1">
      <c r="A1407" s="268" t="str">
        <f t="shared" si="186"/>
        <v>KH(KH)112040</v>
      </c>
      <c r="B1407" s="40" t="s">
        <v>94</v>
      </c>
      <c r="C1407" s="40" t="s">
        <v>1620</v>
      </c>
      <c r="D1407" s="40" t="s">
        <v>1596</v>
      </c>
      <c r="E1407" s="40" t="str">
        <f t="shared" si="192"/>
        <v>112</v>
      </c>
      <c r="F1407" s="162" t="str">
        <f t="shared" si="193"/>
        <v>040</v>
      </c>
      <c r="G1407" s="40">
        <v>17</v>
      </c>
    </row>
    <row r="1408" spans="1:7" ht="18.75" customHeight="1">
      <c r="A1408" s="268" t="str">
        <f t="shared" si="186"/>
        <v>KH(KH)112060</v>
      </c>
      <c r="B1408" s="40" t="s">
        <v>94</v>
      </c>
      <c r="C1408" s="40" t="s">
        <v>1621</v>
      </c>
      <c r="D1408" s="40" t="s">
        <v>1596</v>
      </c>
      <c r="E1408" s="40" t="str">
        <f t="shared" si="192"/>
        <v>112</v>
      </c>
      <c r="F1408" s="162" t="str">
        <f t="shared" si="193"/>
        <v>060</v>
      </c>
      <c r="G1408" s="40">
        <v>26</v>
      </c>
    </row>
    <row r="1409" spans="1:7" ht="18.75" customHeight="1">
      <c r="A1409" s="268" t="str">
        <f>D1409&amp;E1409&amp;F1409</f>
        <v>KH(KH)112090</v>
      </c>
      <c r="B1409" s="40" t="s">
        <v>94</v>
      </c>
      <c r="C1409" s="40" t="s">
        <v>1743</v>
      </c>
      <c r="D1409" s="40" t="s">
        <v>1596</v>
      </c>
      <c r="E1409" s="40" t="str">
        <f>MID(C1409,3,3)</f>
        <v>112</v>
      </c>
      <c r="F1409" s="162" t="str">
        <f>MID(C1409,6,3)</f>
        <v>090</v>
      </c>
      <c r="G1409" s="40">
        <v>38</v>
      </c>
    </row>
    <row r="1410" spans="1:7" ht="18.75" customHeight="1">
      <c r="A1410" s="268" t="str">
        <f t="shared" si="186"/>
        <v>KH(KH)127026</v>
      </c>
      <c r="B1410" s="40" t="s">
        <v>94</v>
      </c>
      <c r="C1410" s="40" t="s">
        <v>1622</v>
      </c>
      <c r="D1410" s="40" t="s">
        <v>1596</v>
      </c>
      <c r="E1410" s="40" t="str">
        <f t="shared" si="192"/>
        <v>127</v>
      </c>
      <c r="F1410" s="162" t="str">
        <f t="shared" si="193"/>
        <v>026</v>
      </c>
      <c r="G1410" s="40">
        <v>12</v>
      </c>
    </row>
    <row r="1411" spans="1:7" ht="18.75" customHeight="1">
      <c r="A1411" s="268" t="str">
        <f t="shared" si="186"/>
        <v>KH(KH)127040</v>
      </c>
      <c r="B1411" s="40" t="s">
        <v>94</v>
      </c>
      <c r="C1411" s="40" t="s">
        <v>1623</v>
      </c>
      <c r="D1411" s="40" t="s">
        <v>1596</v>
      </c>
      <c r="E1411" s="40" t="str">
        <f t="shared" si="192"/>
        <v>127</v>
      </c>
      <c r="F1411" s="162" t="str">
        <f t="shared" si="193"/>
        <v>040</v>
      </c>
      <c r="G1411" s="40">
        <v>18</v>
      </c>
    </row>
    <row r="1412" spans="1:7" ht="18.75" customHeight="1">
      <c r="A1412" s="268" t="str">
        <f>D1412&amp;E1412&amp;F1412</f>
        <v>KH(KH)127060</v>
      </c>
      <c r="B1412" s="40" t="s">
        <v>94</v>
      </c>
      <c r="C1412" s="40" t="s">
        <v>1624</v>
      </c>
      <c r="D1412" s="40" t="s">
        <v>1596</v>
      </c>
      <c r="E1412" s="40" t="str">
        <f>MID(C1412,3,3)</f>
        <v>127</v>
      </c>
      <c r="F1412" s="162" t="str">
        <f>MID(C1412,6,3)</f>
        <v>060</v>
      </c>
      <c r="G1412" s="40">
        <v>27</v>
      </c>
    </row>
    <row r="1413" spans="1:7" ht="18.75" customHeight="1">
      <c r="A1413" s="268" t="str">
        <f t="shared" si="186"/>
        <v>KH(KH)127090</v>
      </c>
      <c r="B1413" s="40" t="s">
        <v>94</v>
      </c>
      <c r="C1413" s="40" t="s">
        <v>1744</v>
      </c>
      <c r="D1413" s="40" t="s">
        <v>1596</v>
      </c>
      <c r="E1413" s="40" t="str">
        <f t="shared" si="192"/>
        <v>127</v>
      </c>
      <c r="F1413" s="162" t="str">
        <f t="shared" si="193"/>
        <v>090</v>
      </c>
      <c r="G1413" s="40">
        <v>40</v>
      </c>
    </row>
    <row r="1414" spans="1:7" ht="18.75" customHeight="1">
      <c r="A1414" s="268" t="str">
        <f t="shared" si="186"/>
        <v>KH(KH)1320026</v>
      </c>
      <c r="B1414" s="40" t="s">
        <v>94</v>
      </c>
      <c r="C1414" s="40" t="s">
        <v>1625</v>
      </c>
      <c r="D1414" s="40" t="s">
        <v>1596</v>
      </c>
      <c r="E1414" s="40" t="str">
        <f aca="true" t="shared" si="194" ref="E1414:E1425">MID(C1414,3,4)</f>
        <v>1320</v>
      </c>
      <c r="F1414" s="162" t="str">
        <f aca="true" t="shared" si="195" ref="F1414:F1425">MID(C1414,7,3)</f>
        <v>026</v>
      </c>
      <c r="G1414" s="40">
        <v>54</v>
      </c>
    </row>
    <row r="1415" spans="1:7" ht="18.75" customHeight="1">
      <c r="A1415" s="268" t="str">
        <f t="shared" si="186"/>
        <v>KH(KH)1320040</v>
      </c>
      <c r="B1415" s="40" t="s">
        <v>94</v>
      </c>
      <c r="C1415" s="40" t="s">
        <v>1626</v>
      </c>
      <c r="D1415" s="40" t="s">
        <v>1596</v>
      </c>
      <c r="E1415" s="40" t="str">
        <f t="shared" si="194"/>
        <v>1320</v>
      </c>
      <c r="F1415" s="162" t="str">
        <f t="shared" si="195"/>
        <v>040</v>
      </c>
      <c r="G1415" s="40">
        <v>82</v>
      </c>
    </row>
    <row r="1416" spans="1:7" ht="18.75" customHeight="1">
      <c r="A1416" s="268" t="str">
        <f t="shared" si="186"/>
        <v>KH(KH)1320060</v>
      </c>
      <c r="B1416" s="40" t="s">
        <v>94</v>
      </c>
      <c r="C1416" s="40" t="s">
        <v>1627</v>
      </c>
      <c r="D1416" s="40" t="s">
        <v>1596</v>
      </c>
      <c r="E1416" s="40" t="str">
        <f t="shared" si="194"/>
        <v>1320</v>
      </c>
      <c r="F1416" s="162" t="str">
        <f t="shared" si="195"/>
        <v>060</v>
      </c>
      <c r="G1416" s="40">
        <v>124</v>
      </c>
    </row>
    <row r="1417" spans="1:7" ht="18.75" customHeight="1">
      <c r="A1417" s="268" t="str">
        <f t="shared" si="186"/>
        <v>KH(KH)1325026</v>
      </c>
      <c r="B1417" s="40" t="s">
        <v>94</v>
      </c>
      <c r="C1417" s="40" t="s">
        <v>1628</v>
      </c>
      <c r="D1417" s="40" t="s">
        <v>1596</v>
      </c>
      <c r="E1417" s="40" t="str">
        <f t="shared" si="194"/>
        <v>1325</v>
      </c>
      <c r="F1417" s="162" t="str">
        <f t="shared" si="195"/>
        <v>026</v>
      </c>
      <c r="G1417" s="40">
        <v>68</v>
      </c>
    </row>
    <row r="1418" spans="1:7" ht="18.75" customHeight="1">
      <c r="A1418" s="268" t="str">
        <f t="shared" si="186"/>
        <v>KH(KH)1325040</v>
      </c>
      <c r="B1418" s="40" t="s">
        <v>94</v>
      </c>
      <c r="C1418" s="40" t="s">
        <v>1629</v>
      </c>
      <c r="D1418" s="40" t="s">
        <v>1596</v>
      </c>
      <c r="E1418" s="40" t="str">
        <f t="shared" si="194"/>
        <v>1325</v>
      </c>
      <c r="F1418" s="162" t="str">
        <f t="shared" si="195"/>
        <v>040</v>
      </c>
      <c r="G1418" s="40">
        <v>104</v>
      </c>
    </row>
    <row r="1419" spans="1:7" ht="18.75" customHeight="1">
      <c r="A1419" s="268" t="str">
        <f t="shared" si="186"/>
        <v>KH(KH)1325060</v>
      </c>
      <c r="B1419" s="40" t="s">
        <v>94</v>
      </c>
      <c r="C1419" s="40" t="s">
        <v>1630</v>
      </c>
      <c r="D1419" s="40" t="s">
        <v>1596</v>
      </c>
      <c r="E1419" s="40" t="str">
        <f t="shared" si="194"/>
        <v>1325</v>
      </c>
      <c r="F1419" s="162" t="str">
        <f t="shared" si="195"/>
        <v>060</v>
      </c>
      <c r="G1419" s="40">
        <v>156</v>
      </c>
    </row>
    <row r="1420" spans="1:7" ht="18.75" customHeight="1">
      <c r="A1420" s="268" t="str">
        <f t="shared" si="186"/>
        <v>KH(KH)1333026</v>
      </c>
      <c r="B1420" s="40" t="s">
        <v>94</v>
      </c>
      <c r="C1420" s="40" t="s">
        <v>1631</v>
      </c>
      <c r="D1420" s="40" t="s">
        <v>1596</v>
      </c>
      <c r="E1420" s="40" t="str">
        <f t="shared" si="194"/>
        <v>1333</v>
      </c>
      <c r="F1420" s="162" t="str">
        <f t="shared" si="195"/>
        <v>026</v>
      </c>
      <c r="G1420" s="40">
        <v>88</v>
      </c>
    </row>
    <row r="1421" spans="1:7" ht="18.75" customHeight="1">
      <c r="A1421" s="268" t="str">
        <f t="shared" si="186"/>
        <v>KH(KH)1333040</v>
      </c>
      <c r="B1421" s="40" t="s">
        <v>94</v>
      </c>
      <c r="C1421" s="40" t="s">
        <v>1632</v>
      </c>
      <c r="D1421" s="40" t="s">
        <v>1596</v>
      </c>
      <c r="E1421" s="40" t="str">
        <f t="shared" si="194"/>
        <v>1333</v>
      </c>
      <c r="F1421" s="162" t="str">
        <f t="shared" si="195"/>
        <v>040</v>
      </c>
      <c r="G1421" s="40">
        <v>134</v>
      </c>
    </row>
    <row r="1422" spans="1:7" ht="18.75" customHeight="1">
      <c r="A1422" s="268" t="str">
        <f t="shared" si="186"/>
        <v>KH(KH)1333060</v>
      </c>
      <c r="B1422" s="40" t="s">
        <v>94</v>
      </c>
      <c r="C1422" s="40" t="s">
        <v>1633</v>
      </c>
      <c r="D1422" s="40" t="s">
        <v>1596</v>
      </c>
      <c r="E1422" s="40" t="str">
        <f t="shared" si="194"/>
        <v>1333</v>
      </c>
      <c r="F1422" s="162" t="str">
        <f t="shared" si="195"/>
        <v>060</v>
      </c>
      <c r="G1422" s="40">
        <v>202</v>
      </c>
    </row>
    <row r="1423" spans="1:7" ht="18.75" customHeight="1">
      <c r="A1423" s="268" t="str">
        <f t="shared" si="186"/>
        <v>KH(KH)1340026</v>
      </c>
      <c r="B1423" s="40" t="s">
        <v>94</v>
      </c>
      <c r="C1423" s="40" t="s">
        <v>1634</v>
      </c>
      <c r="D1423" s="40" t="s">
        <v>1596</v>
      </c>
      <c r="E1423" s="40" t="str">
        <f t="shared" si="194"/>
        <v>1340</v>
      </c>
      <c r="F1423" s="162" t="str">
        <f t="shared" si="195"/>
        <v>026</v>
      </c>
      <c r="G1423" s="40">
        <v>108</v>
      </c>
    </row>
    <row r="1424" spans="1:7" ht="18.75" customHeight="1">
      <c r="A1424" s="268" t="str">
        <f t="shared" si="186"/>
        <v>KH(KH)1340040</v>
      </c>
      <c r="B1424" s="40" t="s">
        <v>94</v>
      </c>
      <c r="C1424" s="40" t="s">
        <v>1635</v>
      </c>
      <c r="D1424" s="40" t="s">
        <v>1596</v>
      </c>
      <c r="E1424" s="40" t="str">
        <f t="shared" si="194"/>
        <v>1340</v>
      </c>
      <c r="F1424" s="162" t="str">
        <f t="shared" si="195"/>
        <v>040</v>
      </c>
      <c r="G1424" s="40">
        <v>165</v>
      </c>
    </row>
    <row r="1425" spans="1:7" ht="18.75" customHeight="1">
      <c r="A1425" s="268" t="str">
        <f t="shared" si="186"/>
        <v>KH(KH)1340060</v>
      </c>
      <c r="B1425" s="40" t="s">
        <v>94</v>
      </c>
      <c r="C1425" s="40" t="s">
        <v>1636</v>
      </c>
      <c r="D1425" s="40" t="s">
        <v>1596</v>
      </c>
      <c r="E1425" s="40" t="str">
        <f t="shared" si="194"/>
        <v>1340</v>
      </c>
      <c r="F1425" s="162" t="str">
        <f t="shared" si="195"/>
        <v>060</v>
      </c>
      <c r="G1425" s="40">
        <v>248</v>
      </c>
    </row>
    <row r="1426" spans="1:7" ht="18.75" customHeight="1">
      <c r="A1426" s="268" t="str">
        <f t="shared" si="186"/>
        <v>KH(KH)147026</v>
      </c>
      <c r="B1426" s="40" t="s">
        <v>94</v>
      </c>
      <c r="C1426" s="40" t="s">
        <v>1637</v>
      </c>
      <c r="D1426" s="40" t="s">
        <v>1596</v>
      </c>
      <c r="E1426" s="40" t="str">
        <f>MID(C1426,3,3)</f>
        <v>147</v>
      </c>
      <c r="F1426" s="162" t="str">
        <f>MID(C1426,6,3)</f>
        <v>026</v>
      </c>
      <c r="G1426" s="40">
        <v>14</v>
      </c>
    </row>
    <row r="1427" spans="1:7" ht="18.75" customHeight="1">
      <c r="A1427" s="268" t="str">
        <f t="shared" si="186"/>
        <v>KH(KH)147040</v>
      </c>
      <c r="B1427" s="40" t="s">
        <v>94</v>
      </c>
      <c r="C1427" s="40" t="s">
        <v>1638</v>
      </c>
      <c r="D1427" s="40" t="s">
        <v>1596</v>
      </c>
      <c r="E1427" s="40" t="str">
        <f>MID(C1427,3,3)</f>
        <v>147</v>
      </c>
      <c r="F1427" s="162" t="str">
        <f>MID(C1427,6,3)</f>
        <v>040</v>
      </c>
      <c r="G1427" s="40">
        <v>21</v>
      </c>
    </row>
    <row r="1428" spans="1:7" ht="18.75" customHeight="1">
      <c r="A1428" s="268" t="str">
        <f t="shared" si="186"/>
        <v>KH(KH)147060</v>
      </c>
      <c r="B1428" s="40" t="s">
        <v>94</v>
      </c>
      <c r="C1428" s="40" t="s">
        <v>1639</v>
      </c>
      <c r="D1428" s="40" t="s">
        <v>1596</v>
      </c>
      <c r="E1428" s="40" t="str">
        <f>MID(C1428,3,3)</f>
        <v>147</v>
      </c>
      <c r="F1428" s="162" t="str">
        <f>MID(C1428,6,3)</f>
        <v>060</v>
      </c>
      <c r="G1428" s="40">
        <v>32</v>
      </c>
    </row>
    <row r="1429" spans="1:7" ht="18.75" customHeight="1">
      <c r="A1429" s="268" t="str">
        <f>D1429&amp;E1429&amp;F1429</f>
        <v>KH(KH)147090</v>
      </c>
      <c r="B1429" s="40" t="s">
        <v>94</v>
      </c>
      <c r="C1429" s="40" t="s">
        <v>1745</v>
      </c>
      <c r="D1429" s="40" t="s">
        <v>1596</v>
      </c>
      <c r="E1429" s="40" t="str">
        <f>MID(C1429,3,3)</f>
        <v>147</v>
      </c>
      <c r="F1429" s="162" t="str">
        <f>MID(C1429,6,3)</f>
        <v>090</v>
      </c>
      <c r="G1429" s="40">
        <v>48</v>
      </c>
    </row>
    <row r="1430" spans="1:7" ht="18.75" customHeight="1">
      <c r="A1430" s="268" t="str">
        <f t="shared" si="186"/>
        <v>KH(KH)1625026</v>
      </c>
      <c r="B1430" s="40" t="s">
        <v>94</v>
      </c>
      <c r="C1430" s="40" t="s">
        <v>1640</v>
      </c>
      <c r="D1430" s="40" t="s">
        <v>1596</v>
      </c>
      <c r="E1430" s="40" t="str">
        <f>MID(C1430,3,4)</f>
        <v>1625</v>
      </c>
      <c r="F1430" s="162" t="str">
        <f>MID(C1430,7,3)</f>
        <v>026</v>
      </c>
      <c r="G1430" s="40">
        <v>80</v>
      </c>
    </row>
    <row r="1431" spans="1:7" ht="18.75" customHeight="1">
      <c r="A1431" s="268" t="str">
        <f t="shared" si="186"/>
        <v>KH(KH)1625040</v>
      </c>
      <c r="B1431" s="40" t="s">
        <v>94</v>
      </c>
      <c r="C1431" s="40" t="s">
        <v>1641</v>
      </c>
      <c r="D1431" s="40" t="s">
        <v>1596</v>
      </c>
      <c r="E1431" s="40" t="str">
        <f>MID(C1431,3,4)</f>
        <v>1625</v>
      </c>
      <c r="F1431" s="162" t="str">
        <f>MID(C1431,7,3)</f>
        <v>040</v>
      </c>
      <c r="G1431" s="40">
        <v>122</v>
      </c>
    </row>
    <row r="1432" spans="1:7" ht="18.75" customHeight="1">
      <c r="A1432" s="268" t="str">
        <f t="shared" si="186"/>
        <v>KH(KH)1625060</v>
      </c>
      <c r="B1432" s="40" t="s">
        <v>94</v>
      </c>
      <c r="C1432" s="40" t="s">
        <v>1642</v>
      </c>
      <c r="D1432" s="40" t="s">
        <v>1596</v>
      </c>
      <c r="E1432" s="40" t="str">
        <f>MID(C1432,3,4)</f>
        <v>1625</v>
      </c>
      <c r="F1432" s="162" t="str">
        <f>MID(C1432,7,3)</f>
        <v>060</v>
      </c>
      <c r="G1432" s="40">
        <v>184</v>
      </c>
    </row>
    <row r="1433" spans="1:7" ht="18.75" customHeight="1">
      <c r="A1433" s="268" t="str">
        <f t="shared" si="186"/>
        <v>KH(KH)166026</v>
      </c>
      <c r="B1433" s="40" t="s">
        <v>94</v>
      </c>
      <c r="C1433" s="40" t="s">
        <v>1643</v>
      </c>
      <c r="D1433" s="40" t="s">
        <v>1596</v>
      </c>
      <c r="E1433" s="40" t="str">
        <f aca="true" t="shared" si="196" ref="E1433:E1450">MID(C1433,3,3)</f>
        <v>166</v>
      </c>
      <c r="F1433" s="162" t="str">
        <f>MID(C1433,6,3)</f>
        <v>026</v>
      </c>
      <c r="G1433" s="40">
        <v>15</v>
      </c>
    </row>
    <row r="1434" spans="1:7" ht="18.75" customHeight="1">
      <c r="A1434" s="268" t="str">
        <f t="shared" si="186"/>
        <v>KH(KH)166040</v>
      </c>
      <c r="B1434" s="40" t="s">
        <v>94</v>
      </c>
      <c r="C1434" s="40" t="s">
        <v>1644</v>
      </c>
      <c r="D1434" s="40" t="s">
        <v>1596</v>
      </c>
      <c r="E1434" s="40" t="str">
        <f t="shared" si="196"/>
        <v>166</v>
      </c>
      <c r="F1434" s="162" t="str">
        <f aca="true" t="shared" si="197" ref="F1434:F1452">MID(C1434,6,3)</f>
        <v>040</v>
      </c>
      <c r="G1434" s="40">
        <v>23</v>
      </c>
    </row>
    <row r="1435" spans="1:7" ht="18.75" customHeight="1">
      <c r="A1435" s="268" t="str">
        <f t="shared" si="186"/>
        <v>KH(KH)166060</v>
      </c>
      <c r="B1435" s="40" t="s">
        <v>94</v>
      </c>
      <c r="C1435" s="40" t="s">
        <v>1645</v>
      </c>
      <c r="D1435" s="40" t="s">
        <v>1596</v>
      </c>
      <c r="E1435" s="40" t="str">
        <f t="shared" si="196"/>
        <v>166</v>
      </c>
      <c r="F1435" s="162" t="str">
        <f t="shared" si="197"/>
        <v>060</v>
      </c>
      <c r="G1435" s="40">
        <v>35</v>
      </c>
    </row>
    <row r="1436" spans="1:7" ht="18.75" customHeight="1">
      <c r="A1436" s="268" t="str">
        <f>D1436&amp;E1436&amp;F1436</f>
        <v>KH(KH)166090</v>
      </c>
      <c r="B1436" s="40" t="s">
        <v>94</v>
      </c>
      <c r="C1436" s="40" t="s">
        <v>1746</v>
      </c>
      <c r="D1436" s="40" t="s">
        <v>1596</v>
      </c>
      <c r="E1436" s="40" t="str">
        <f>MID(C1436,3,3)</f>
        <v>166</v>
      </c>
      <c r="F1436" s="162" t="str">
        <f>MID(C1436,6,3)</f>
        <v>090</v>
      </c>
      <c r="G1436" s="40">
        <v>52</v>
      </c>
    </row>
    <row r="1437" spans="1:7" ht="18.75" customHeight="1">
      <c r="A1437" s="268" t="str">
        <f t="shared" si="186"/>
        <v>KH(KH)172026</v>
      </c>
      <c r="B1437" s="40" t="s">
        <v>94</v>
      </c>
      <c r="C1437" s="40" t="s">
        <v>1646</v>
      </c>
      <c r="D1437" s="40" t="s">
        <v>1596</v>
      </c>
      <c r="E1437" s="40" t="str">
        <f t="shared" si="196"/>
        <v>172</v>
      </c>
      <c r="F1437" s="162" t="str">
        <f t="shared" si="197"/>
        <v>026</v>
      </c>
      <c r="G1437" s="40">
        <v>19</v>
      </c>
    </row>
    <row r="1438" spans="1:7" ht="18.75" customHeight="1">
      <c r="A1438" s="268" t="str">
        <f t="shared" si="186"/>
        <v>KH(KH)172040</v>
      </c>
      <c r="B1438" s="40" t="s">
        <v>94</v>
      </c>
      <c r="C1438" s="40" t="s">
        <v>1647</v>
      </c>
      <c r="D1438" s="40" t="s">
        <v>1596</v>
      </c>
      <c r="E1438" s="40" t="str">
        <f t="shared" si="196"/>
        <v>172</v>
      </c>
      <c r="F1438" s="162" t="str">
        <f t="shared" si="197"/>
        <v>040</v>
      </c>
      <c r="G1438" s="40">
        <v>28</v>
      </c>
    </row>
    <row r="1439" spans="1:7" ht="18.75" customHeight="1">
      <c r="A1439" s="268" t="str">
        <f t="shared" si="186"/>
        <v>KH(KH)172060</v>
      </c>
      <c r="B1439" s="40" t="s">
        <v>94</v>
      </c>
      <c r="C1439" s="40" t="s">
        <v>1648</v>
      </c>
      <c r="D1439" s="40" t="s">
        <v>1596</v>
      </c>
      <c r="E1439" s="40" t="str">
        <f t="shared" si="196"/>
        <v>172</v>
      </c>
      <c r="F1439" s="162" t="str">
        <f t="shared" si="197"/>
        <v>060</v>
      </c>
      <c r="G1439" s="40">
        <v>43</v>
      </c>
    </row>
    <row r="1440" spans="1:7" ht="18.75" customHeight="1">
      <c r="A1440" s="268" t="str">
        <f>D1440&amp;E1440&amp;F1440</f>
        <v>KH(KH)172090</v>
      </c>
      <c r="B1440" s="40" t="s">
        <v>94</v>
      </c>
      <c r="C1440" s="40" t="s">
        <v>1747</v>
      </c>
      <c r="D1440" s="40" t="s">
        <v>1596</v>
      </c>
      <c r="E1440" s="40" t="str">
        <f>MID(C1440,3,3)</f>
        <v>172</v>
      </c>
      <c r="F1440" s="162" t="str">
        <f>MID(C1440,6,3)</f>
        <v>090</v>
      </c>
      <c r="G1440" s="40">
        <v>64</v>
      </c>
    </row>
    <row r="1441" spans="1:7" ht="18.75" customHeight="1">
      <c r="A1441" s="268" t="str">
        <f t="shared" si="186"/>
        <v>KH(KH)203026</v>
      </c>
      <c r="B1441" s="40" t="s">
        <v>94</v>
      </c>
      <c r="C1441" s="40" t="s">
        <v>1649</v>
      </c>
      <c r="D1441" s="40" t="s">
        <v>1596</v>
      </c>
      <c r="E1441" s="40" t="str">
        <f t="shared" si="196"/>
        <v>203</v>
      </c>
      <c r="F1441" s="162" t="str">
        <f t="shared" si="197"/>
        <v>026</v>
      </c>
      <c r="G1441" s="40">
        <v>14</v>
      </c>
    </row>
    <row r="1442" spans="1:7" ht="18.75" customHeight="1">
      <c r="A1442" s="268" t="str">
        <f t="shared" si="186"/>
        <v>KH(KH)203040</v>
      </c>
      <c r="B1442" s="40" t="s">
        <v>94</v>
      </c>
      <c r="C1442" s="40" t="s">
        <v>1650</v>
      </c>
      <c r="D1442" s="40" t="s">
        <v>1596</v>
      </c>
      <c r="E1442" s="40" t="str">
        <f t="shared" si="196"/>
        <v>203</v>
      </c>
      <c r="F1442" s="162" t="str">
        <f t="shared" si="197"/>
        <v>040</v>
      </c>
      <c r="G1442" s="40">
        <v>21</v>
      </c>
    </row>
    <row r="1443" spans="1:7" ht="18.75" customHeight="1">
      <c r="A1443" s="268" t="str">
        <f t="shared" si="186"/>
        <v>KH(KH)203060</v>
      </c>
      <c r="B1443" s="40" t="s">
        <v>94</v>
      </c>
      <c r="C1443" s="40" t="s">
        <v>1651</v>
      </c>
      <c r="D1443" s="40" t="s">
        <v>1596</v>
      </c>
      <c r="E1443" s="40" t="str">
        <f t="shared" si="196"/>
        <v>203</v>
      </c>
      <c r="F1443" s="162" t="str">
        <f t="shared" si="197"/>
        <v>060</v>
      </c>
      <c r="G1443" s="40">
        <v>32</v>
      </c>
    </row>
    <row r="1444" spans="1:7" ht="18.75" customHeight="1">
      <c r="A1444" s="268" t="str">
        <f>D1444&amp;E1444&amp;F1444</f>
        <v>KH(KH)203090</v>
      </c>
      <c r="B1444" s="40" t="s">
        <v>94</v>
      </c>
      <c r="C1444" s="40" t="s">
        <v>1748</v>
      </c>
      <c r="D1444" s="40" t="s">
        <v>1596</v>
      </c>
      <c r="E1444" s="40" t="str">
        <f>MID(C1444,3,3)</f>
        <v>203</v>
      </c>
      <c r="F1444" s="162" t="str">
        <f>MID(C1444,6,3)</f>
        <v>090</v>
      </c>
      <c r="G1444" s="40">
        <v>49</v>
      </c>
    </row>
    <row r="1445" spans="1:7" ht="18.75" customHeight="1">
      <c r="A1445" s="268" t="str">
        <f t="shared" si="186"/>
        <v>KH(KH)229026</v>
      </c>
      <c r="B1445" s="40" t="s">
        <v>94</v>
      </c>
      <c r="C1445" s="40" t="s">
        <v>1652</v>
      </c>
      <c r="D1445" s="40" t="s">
        <v>1596</v>
      </c>
      <c r="E1445" s="40" t="str">
        <f t="shared" si="196"/>
        <v>229</v>
      </c>
      <c r="F1445" s="162" t="str">
        <f t="shared" si="197"/>
        <v>026</v>
      </c>
      <c r="G1445" s="40">
        <v>19</v>
      </c>
    </row>
    <row r="1446" spans="1:7" ht="18.75" customHeight="1">
      <c r="A1446" s="268" t="str">
        <f t="shared" si="186"/>
        <v>KH(KH)229040</v>
      </c>
      <c r="B1446" s="40" t="s">
        <v>94</v>
      </c>
      <c r="C1446" s="40" t="s">
        <v>1653</v>
      </c>
      <c r="D1446" s="40" t="s">
        <v>1596</v>
      </c>
      <c r="E1446" s="40" t="str">
        <f t="shared" si="196"/>
        <v>229</v>
      </c>
      <c r="F1446" s="162" t="str">
        <f t="shared" si="197"/>
        <v>040</v>
      </c>
      <c r="G1446" s="40">
        <v>28</v>
      </c>
    </row>
    <row r="1447" spans="1:7" ht="18.75" customHeight="1">
      <c r="A1447" s="268" t="str">
        <f t="shared" si="186"/>
        <v>KH(KH)229060</v>
      </c>
      <c r="B1447" s="40" t="s">
        <v>94</v>
      </c>
      <c r="C1447" s="40" t="s">
        <v>1654</v>
      </c>
      <c r="D1447" s="40" t="s">
        <v>1596</v>
      </c>
      <c r="E1447" s="40" t="str">
        <f t="shared" si="196"/>
        <v>229</v>
      </c>
      <c r="F1447" s="162" t="str">
        <f t="shared" si="197"/>
        <v>060</v>
      </c>
      <c r="G1447" s="40">
        <v>43</v>
      </c>
    </row>
    <row r="1448" spans="1:7" ht="18.75" customHeight="1">
      <c r="A1448" s="268" t="str">
        <f>D1448&amp;E1448&amp;F1448</f>
        <v>KH(KH)229090</v>
      </c>
      <c r="B1448" s="40" t="s">
        <v>94</v>
      </c>
      <c r="C1448" s="40" t="s">
        <v>1749</v>
      </c>
      <c r="D1448" s="40" t="s">
        <v>1596</v>
      </c>
      <c r="E1448" s="40" t="str">
        <f>MID(C1448,3,3)</f>
        <v>229</v>
      </c>
      <c r="F1448" s="162" t="str">
        <f>MID(C1448,6,3)</f>
        <v>090</v>
      </c>
      <c r="G1448" s="40">
        <v>65</v>
      </c>
    </row>
    <row r="1449" spans="1:7" ht="18.75" customHeight="1">
      <c r="A1449" s="268" t="str">
        <f t="shared" si="186"/>
        <v>KH(KH)234026</v>
      </c>
      <c r="B1449" s="40" t="s">
        <v>94</v>
      </c>
      <c r="C1449" s="40" t="s">
        <v>1655</v>
      </c>
      <c r="D1449" s="40" t="s">
        <v>1596</v>
      </c>
      <c r="E1449" s="40" t="str">
        <f t="shared" si="196"/>
        <v>234</v>
      </c>
      <c r="F1449" s="162" t="str">
        <f t="shared" si="197"/>
        <v>026</v>
      </c>
      <c r="G1449" s="40">
        <v>22</v>
      </c>
    </row>
    <row r="1450" spans="1:7" ht="18.75" customHeight="1">
      <c r="A1450" s="268" t="str">
        <f t="shared" si="186"/>
        <v>KH(KH)234040</v>
      </c>
      <c r="B1450" s="40" t="s">
        <v>94</v>
      </c>
      <c r="C1450" s="40" t="s">
        <v>1656</v>
      </c>
      <c r="D1450" s="40" t="s">
        <v>1596</v>
      </c>
      <c r="E1450" s="40" t="str">
        <f t="shared" si="196"/>
        <v>234</v>
      </c>
      <c r="F1450" s="162" t="str">
        <f t="shared" si="197"/>
        <v>040</v>
      </c>
      <c r="G1450" s="40">
        <v>34</v>
      </c>
    </row>
    <row r="1451" spans="1:7" ht="18.75" customHeight="1">
      <c r="A1451" s="268" t="str">
        <f t="shared" si="186"/>
        <v>KH(KH)234E14040</v>
      </c>
      <c r="B1451" s="40" t="s">
        <v>94</v>
      </c>
      <c r="C1451" s="40" t="s">
        <v>1657</v>
      </c>
      <c r="D1451" s="40" t="s">
        <v>1596</v>
      </c>
      <c r="E1451" s="40" t="str">
        <f>MID(C1451,3,3)&amp;MID(C1451,9,10)</f>
        <v>234E14</v>
      </c>
      <c r="F1451" s="162" t="str">
        <f t="shared" si="197"/>
        <v>040</v>
      </c>
      <c r="G1451" s="40">
        <v>53</v>
      </c>
    </row>
    <row r="1452" spans="1:7" ht="18.75" customHeight="1">
      <c r="A1452" s="268" t="str">
        <f t="shared" si="186"/>
        <v>KH(KH)234060</v>
      </c>
      <c r="B1452" s="40" t="s">
        <v>94</v>
      </c>
      <c r="C1452" s="40" t="s">
        <v>1658</v>
      </c>
      <c r="D1452" s="40" t="s">
        <v>1596</v>
      </c>
      <c r="E1452" s="40" t="str">
        <f>MID(C1452,3,3)</f>
        <v>234</v>
      </c>
      <c r="F1452" s="162" t="str">
        <f t="shared" si="197"/>
        <v>060</v>
      </c>
      <c r="G1452" s="40">
        <v>51</v>
      </c>
    </row>
    <row r="1453" spans="1:7" ht="18.75" customHeight="1">
      <c r="A1453" s="268" t="str">
        <f aca="true" t="shared" si="198" ref="A1453:A1484">D1453&amp;E1453&amp;F1453</f>
        <v>KH(KH)234E14060</v>
      </c>
      <c r="B1453" s="40" t="s">
        <v>94</v>
      </c>
      <c r="C1453" s="40" t="s">
        <v>1659</v>
      </c>
      <c r="D1453" s="40" t="s">
        <v>1596</v>
      </c>
      <c r="E1453" s="40" t="str">
        <f>MID(C1453,3,3)&amp;MID(C1453,9,10)</f>
        <v>234E14</v>
      </c>
      <c r="F1453" s="162" t="str">
        <f aca="true" t="shared" si="199" ref="F1453:F1484">MID(C1453,6,3)</f>
        <v>060</v>
      </c>
      <c r="G1453" s="40">
        <v>80</v>
      </c>
    </row>
    <row r="1454" spans="1:7" ht="18.75" customHeight="1">
      <c r="A1454" s="268" t="str">
        <f t="shared" si="198"/>
        <v>KH(KH)234090</v>
      </c>
      <c r="B1454" s="40" t="s">
        <v>94</v>
      </c>
      <c r="C1454" s="40" t="s">
        <v>1750</v>
      </c>
      <c r="D1454" s="40" t="s">
        <v>1596</v>
      </c>
      <c r="E1454" s="40" t="str">
        <f aca="true" t="shared" si="200" ref="E1454:E1460">MID(C1454,3,3)</f>
        <v>234</v>
      </c>
      <c r="F1454" s="162" t="str">
        <f t="shared" si="199"/>
        <v>090</v>
      </c>
      <c r="G1454" s="40">
        <v>76</v>
      </c>
    </row>
    <row r="1455" spans="1:7" ht="18.75" customHeight="1">
      <c r="A1455" s="268" t="str">
        <f t="shared" si="198"/>
        <v>KH(KH)252026</v>
      </c>
      <c r="B1455" s="40" t="s">
        <v>94</v>
      </c>
      <c r="C1455" s="40" t="s">
        <v>1660</v>
      </c>
      <c r="D1455" s="40" t="s">
        <v>1596</v>
      </c>
      <c r="E1455" s="40" t="str">
        <f t="shared" si="200"/>
        <v>252</v>
      </c>
      <c r="F1455" s="162" t="str">
        <f t="shared" si="199"/>
        <v>026</v>
      </c>
      <c r="G1455" s="40">
        <v>27</v>
      </c>
    </row>
    <row r="1456" spans="1:7" ht="18.75" customHeight="1">
      <c r="A1456" s="268" t="str">
        <f t="shared" si="198"/>
        <v>KH(KH)252040</v>
      </c>
      <c r="B1456" s="40" t="s">
        <v>94</v>
      </c>
      <c r="C1456" s="40" t="s">
        <v>1661</v>
      </c>
      <c r="D1456" s="40" t="s">
        <v>1596</v>
      </c>
      <c r="E1456" s="40" t="str">
        <f t="shared" si="200"/>
        <v>252</v>
      </c>
      <c r="F1456" s="162" t="str">
        <f t="shared" si="199"/>
        <v>040</v>
      </c>
      <c r="G1456" s="40">
        <v>41</v>
      </c>
    </row>
    <row r="1457" spans="1:7" ht="18.75" customHeight="1">
      <c r="A1457" s="268" t="str">
        <f t="shared" si="198"/>
        <v>KH(KH)252060</v>
      </c>
      <c r="B1457" s="40" t="s">
        <v>94</v>
      </c>
      <c r="C1457" s="40" t="s">
        <v>1662</v>
      </c>
      <c r="D1457" s="40" t="s">
        <v>1596</v>
      </c>
      <c r="E1457" s="40" t="str">
        <f t="shared" si="200"/>
        <v>252</v>
      </c>
      <c r="F1457" s="162" t="str">
        <f t="shared" si="199"/>
        <v>060</v>
      </c>
      <c r="G1457" s="40">
        <v>62</v>
      </c>
    </row>
    <row r="1458" spans="1:7" ht="18.75" customHeight="1">
      <c r="A1458" s="268" t="str">
        <f t="shared" si="198"/>
        <v>KH(KH)252090</v>
      </c>
      <c r="B1458" s="40" t="s">
        <v>94</v>
      </c>
      <c r="C1458" s="40" t="s">
        <v>1751</v>
      </c>
      <c r="D1458" s="40" t="s">
        <v>1596</v>
      </c>
      <c r="E1458" s="40" t="str">
        <f t="shared" si="200"/>
        <v>252</v>
      </c>
      <c r="F1458" s="162" t="str">
        <f t="shared" si="199"/>
        <v>090</v>
      </c>
      <c r="G1458" s="40">
        <v>93</v>
      </c>
    </row>
    <row r="1459" spans="1:7" ht="18.75" customHeight="1">
      <c r="A1459" s="268" t="str">
        <f t="shared" si="198"/>
        <v>KH(KH)270026</v>
      </c>
      <c r="B1459" s="40" t="s">
        <v>94</v>
      </c>
      <c r="C1459" s="40" t="s">
        <v>1663</v>
      </c>
      <c r="D1459" s="40" t="s">
        <v>1596</v>
      </c>
      <c r="E1459" s="40" t="str">
        <f t="shared" si="200"/>
        <v>270</v>
      </c>
      <c r="F1459" s="162" t="str">
        <f t="shared" si="199"/>
        <v>026</v>
      </c>
      <c r="G1459" s="40">
        <v>32</v>
      </c>
    </row>
    <row r="1460" spans="1:7" ht="18.75" customHeight="1">
      <c r="A1460" s="268" t="str">
        <f t="shared" si="198"/>
        <v>KH(KH)270040</v>
      </c>
      <c r="B1460" s="40" t="s">
        <v>94</v>
      </c>
      <c r="C1460" s="40" t="s">
        <v>1664</v>
      </c>
      <c r="D1460" s="40" t="s">
        <v>1596</v>
      </c>
      <c r="E1460" s="40" t="str">
        <f t="shared" si="200"/>
        <v>270</v>
      </c>
      <c r="F1460" s="162" t="str">
        <f t="shared" si="199"/>
        <v>040</v>
      </c>
      <c r="G1460" s="40">
        <v>50</v>
      </c>
    </row>
    <row r="1461" spans="1:7" ht="18.75" customHeight="1">
      <c r="A1461" s="268" t="str">
        <f t="shared" si="198"/>
        <v>KH(KH)270E14040</v>
      </c>
      <c r="B1461" s="40" t="s">
        <v>94</v>
      </c>
      <c r="C1461" s="40" t="s">
        <v>1665</v>
      </c>
      <c r="D1461" s="40" t="s">
        <v>1596</v>
      </c>
      <c r="E1461" s="40" t="str">
        <f>MID(C1461,3,3)&amp;MID(C1461,9,10)</f>
        <v>270E14</v>
      </c>
      <c r="F1461" s="162" t="str">
        <f t="shared" si="199"/>
        <v>040</v>
      </c>
      <c r="G1461" s="40">
        <v>62</v>
      </c>
    </row>
    <row r="1462" spans="1:7" ht="18.75" customHeight="1">
      <c r="A1462" s="268" t="str">
        <f t="shared" si="198"/>
        <v>KH(KH)270E18040</v>
      </c>
      <c r="B1462" s="40" t="s">
        <v>94</v>
      </c>
      <c r="C1462" s="40" t="s">
        <v>1666</v>
      </c>
      <c r="D1462" s="40" t="s">
        <v>1596</v>
      </c>
      <c r="E1462" s="40" t="str">
        <f>MID(C1462,3,3)&amp;MID(C1462,9,10)</f>
        <v>270E18</v>
      </c>
      <c r="F1462" s="162" t="str">
        <f t="shared" si="199"/>
        <v>040</v>
      </c>
      <c r="G1462" s="40">
        <v>80</v>
      </c>
    </row>
    <row r="1463" spans="1:7" ht="18.75" customHeight="1">
      <c r="A1463" s="268" t="str">
        <f t="shared" si="198"/>
        <v>KH(KH)270060</v>
      </c>
      <c r="B1463" s="40" t="s">
        <v>94</v>
      </c>
      <c r="C1463" s="40" t="s">
        <v>1667</v>
      </c>
      <c r="D1463" s="40" t="s">
        <v>1596</v>
      </c>
      <c r="E1463" s="40" t="str">
        <f>MID(C1463,3,3)</f>
        <v>270</v>
      </c>
      <c r="F1463" s="162" t="str">
        <f t="shared" si="199"/>
        <v>060</v>
      </c>
      <c r="G1463" s="40">
        <v>75</v>
      </c>
    </row>
    <row r="1464" spans="1:7" ht="18.75" customHeight="1">
      <c r="A1464" s="268" t="str">
        <f t="shared" si="198"/>
        <v>KH(KH)270E14060</v>
      </c>
      <c r="B1464" s="40" t="s">
        <v>94</v>
      </c>
      <c r="C1464" s="40" t="s">
        <v>1668</v>
      </c>
      <c r="D1464" s="40" t="s">
        <v>1596</v>
      </c>
      <c r="E1464" s="40" t="str">
        <f>MID(C1464,3,3)&amp;MID(C1464,9,10)</f>
        <v>270E14</v>
      </c>
      <c r="F1464" s="162" t="str">
        <f t="shared" si="199"/>
        <v>060</v>
      </c>
      <c r="G1464" s="40">
        <v>94</v>
      </c>
    </row>
    <row r="1465" spans="1:7" ht="18.75" customHeight="1">
      <c r="A1465" s="268" t="str">
        <f t="shared" si="198"/>
        <v>KH(KH)270E18060</v>
      </c>
      <c r="B1465" s="40" t="s">
        <v>94</v>
      </c>
      <c r="C1465" s="40" t="s">
        <v>1669</v>
      </c>
      <c r="D1465" s="40" t="s">
        <v>1596</v>
      </c>
      <c r="E1465" s="40" t="str">
        <f>MID(C1465,3,3)&amp;MID(C1465,9,10)</f>
        <v>270E18</v>
      </c>
      <c r="F1465" s="162" t="str">
        <f t="shared" si="199"/>
        <v>060</v>
      </c>
      <c r="G1465" s="40">
        <v>120</v>
      </c>
    </row>
    <row r="1466" spans="1:7" ht="18.75" customHeight="1">
      <c r="A1466" s="268" t="str">
        <f t="shared" si="198"/>
        <v>KH(KH)270090</v>
      </c>
      <c r="B1466" s="40" t="s">
        <v>94</v>
      </c>
      <c r="C1466" s="40" t="s">
        <v>1752</v>
      </c>
      <c r="D1466" s="40" t="s">
        <v>1596</v>
      </c>
      <c r="E1466" s="40" t="str">
        <f aca="true" t="shared" si="201" ref="E1466:E1472">MID(C1466,3,3)</f>
        <v>270</v>
      </c>
      <c r="F1466" s="162" t="str">
        <f t="shared" si="199"/>
        <v>090</v>
      </c>
      <c r="G1466" s="40">
        <v>113</v>
      </c>
    </row>
    <row r="1467" spans="1:7" ht="18.75" customHeight="1">
      <c r="A1467" s="268" t="str">
        <f t="shared" si="198"/>
        <v>KH(KH)300026</v>
      </c>
      <c r="B1467" s="40" t="s">
        <v>94</v>
      </c>
      <c r="C1467" s="40" t="s">
        <v>1670</v>
      </c>
      <c r="D1467" s="40" t="s">
        <v>1596</v>
      </c>
      <c r="E1467" s="40" t="str">
        <f t="shared" si="201"/>
        <v>300</v>
      </c>
      <c r="F1467" s="162" t="str">
        <f t="shared" si="199"/>
        <v>026</v>
      </c>
      <c r="G1467" s="40">
        <v>29</v>
      </c>
    </row>
    <row r="1468" spans="1:7" ht="18.75" customHeight="1">
      <c r="A1468" s="268" t="str">
        <f t="shared" si="198"/>
        <v>KH(KH)300040</v>
      </c>
      <c r="B1468" s="40" t="s">
        <v>94</v>
      </c>
      <c r="C1468" s="40" t="s">
        <v>1671</v>
      </c>
      <c r="D1468" s="40" t="s">
        <v>1596</v>
      </c>
      <c r="E1468" s="40" t="str">
        <f t="shared" si="201"/>
        <v>300</v>
      </c>
      <c r="F1468" s="162" t="str">
        <f t="shared" si="199"/>
        <v>040</v>
      </c>
      <c r="G1468" s="40">
        <v>45</v>
      </c>
    </row>
    <row r="1469" spans="1:7" ht="18.75" customHeight="1">
      <c r="A1469" s="268" t="str">
        <f t="shared" si="198"/>
        <v>KH(KH)300060</v>
      </c>
      <c r="B1469" s="40" t="s">
        <v>94</v>
      </c>
      <c r="C1469" s="40" t="s">
        <v>1672</v>
      </c>
      <c r="D1469" s="40" t="s">
        <v>1596</v>
      </c>
      <c r="E1469" s="40" t="str">
        <f t="shared" si="201"/>
        <v>300</v>
      </c>
      <c r="F1469" s="162" t="str">
        <f t="shared" si="199"/>
        <v>060</v>
      </c>
      <c r="G1469" s="40">
        <v>68</v>
      </c>
    </row>
    <row r="1470" spans="1:7" ht="18.75" customHeight="1">
      <c r="A1470" s="268" t="str">
        <f t="shared" si="198"/>
        <v>KH(KH)300090</v>
      </c>
      <c r="B1470" s="40" t="s">
        <v>94</v>
      </c>
      <c r="C1470" s="40" t="s">
        <v>1753</v>
      </c>
      <c r="D1470" s="40" t="s">
        <v>1596</v>
      </c>
      <c r="E1470" s="40" t="str">
        <f t="shared" si="201"/>
        <v>300</v>
      </c>
      <c r="F1470" s="162" t="str">
        <f t="shared" si="199"/>
        <v>090</v>
      </c>
      <c r="G1470" s="40">
        <v>102</v>
      </c>
    </row>
    <row r="1471" spans="1:7" ht="18.75" customHeight="1">
      <c r="A1471" s="268" t="str">
        <f t="shared" si="198"/>
        <v>KH(KH)330026</v>
      </c>
      <c r="B1471" s="40" t="s">
        <v>94</v>
      </c>
      <c r="C1471" s="40" t="s">
        <v>1673</v>
      </c>
      <c r="D1471" s="40" t="s">
        <v>1596</v>
      </c>
      <c r="E1471" s="40" t="str">
        <f t="shared" si="201"/>
        <v>330</v>
      </c>
      <c r="F1471" s="162" t="str">
        <f t="shared" si="199"/>
        <v>026</v>
      </c>
      <c r="G1471" s="40">
        <v>28</v>
      </c>
    </row>
    <row r="1472" spans="1:7" ht="18.75" customHeight="1">
      <c r="A1472" s="268" t="str">
        <f t="shared" si="198"/>
        <v>KH(KH)330040</v>
      </c>
      <c r="B1472" s="40" t="s">
        <v>94</v>
      </c>
      <c r="C1472" s="40" t="s">
        <v>1674</v>
      </c>
      <c r="D1472" s="40" t="s">
        <v>1596</v>
      </c>
      <c r="E1472" s="40" t="str">
        <f t="shared" si="201"/>
        <v>330</v>
      </c>
      <c r="F1472" s="162" t="str">
        <f t="shared" si="199"/>
        <v>040</v>
      </c>
      <c r="G1472" s="40">
        <v>40</v>
      </c>
    </row>
    <row r="1473" spans="1:7" ht="18.75" customHeight="1">
      <c r="A1473" s="268" t="str">
        <f t="shared" si="198"/>
        <v>KH(KH)330E14040</v>
      </c>
      <c r="B1473" s="40" t="s">
        <v>94</v>
      </c>
      <c r="C1473" s="40" t="s">
        <v>1675</v>
      </c>
      <c r="D1473" s="40" t="s">
        <v>1596</v>
      </c>
      <c r="E1473" s="40" t="str">
        <f>MID(C1473,3,3)&amp;MID(C1473,9,10)</f>
        <v>330E14</v>
      </c>
      <c r="F1473" s="162" t="str">
        <f t="shared" si="199"/>
        <v>040</v>
      </c>
      <c r="G1473" s="40">
        <v>52</v>
      </c>
    </row>
    <row r="1474" spans="1:7" ht="18.75" customHeight="1">
      <c r="A1474" s="268" t="str">
        <f t="shared" si="198"/>
        <v>KH(KH)330060</v>
      </c>
      <c r="B1474" s="40" t="s">
        <v>94</v>
      </c>
      <c r="C1474" s="40" t="s">
        <v>1676</v>
      </c>
      <c r="D1474" s="40" t="s">
        <v>1596</v>
      </c>
      <c r="E1474" s="40" t="str">
        <f>MID(C1474,3,3)</f>
        <v>330</v>
      </c>
      <c r="F1474" s="162" t="str">
        <f t="shared" si="199"/>
        <v>060</v>
      </c>
      <c r="G1474" s="40">
        <v>61</v>
      </c>
    </row>
    <row r="1475" spans="1:7" ht="18.75" customHeight="1">
      <c r="A1475" s="268" t="str">
        <f t="shared" si="198"/>
        <v>KH(KH)330E14060</v>
      </c>
      <c r="B1475" s="40" t="s">
        <v>94</v>
      </c>
      <c r="C1475" s="40" t="s">
        <v>1677</v>
      </c>
      <c r="D1475" s="40" t="s">
        <v>1596</v>
      </c>
      <c r="E1475" s="40" t="str">
        <f>MID(C1475,3,3)&amp;MID(C1475,9,10)</f>
        <v>330E14</v>
      </c>
      <c r="F1475" s="162" t="str">
        <f t="shared" si="199"/>
        <v>060</v>
      </c>
      <c r="G1475" s="40">
        <v>80</v>
      </c>
    </row>
    <row r="1476" spans="1:7" ht="18.75" customHeight="1">
      <c r="A1476" s="268" t="str">
        <f t="shared" si="198"/>
        <v>KH(KH)330090</v>
      </c>
      <c r="B1476" s="40" t="s">
        <v>94</v>
      </c>
      <c r="C1476" s="40" t="s">
        <v>1754</v>
      </c>
      <c r="D1476" s="40" t="s">
        <v>1596</v>
      </c>
      <c r="E1476" s="40" t="str">
        <f aca="true" t="shared" si="202" ref="E1476:E1507">MID(C1476,3,3)</f>
        <v>330</v>
      </c>
      <c r="F1476" s="162" t="str">
        <f t="shared" si="199"/>
        <v>090</v>
      </c>
      <c r="G1476" s="40">
        <v>91</v>
      </c>
    </row>
    <row r="1477" spans="1:7" ht="18.75" customHeight="1">
      <c r="A1477" s="268" t="str">
        <f t="shared" si="198"/>
        <v>KH(KH)343026</v>
      </c>
      <c r="B1477" s="40" t="s">
        <v>94</v>
      </c>
      <c r="C1477" s="40" t="s">
        <v>1678</v>
      </c>
      <c r="D1477" s="40" t="s">
        <v>1596</v>
      </c>
      <c r="E1477" s="40" t="str">
        <f t="shared" si="202"/>
        <v>343</v>
      </c>
      <c r="F1477" s="162" t="str">
        <f t="shared" si="199"/>
        <v>026</v>
      </c>
      <c r="G1477" s="40">
        <v>16</v>
      </c>
    </row>
    <row r="1478" spans="1:7" ht="18.75" customHeight="1">
      <c r="A1478" s="268" t="str">
        <f t="shared" si="198"/>
        <v>KH(KH)343040</v>
      </c>
      <c r="B1478" s="40" t="s">
        <v>94</v>
      </c>
      <c r="C1478" s="40" t="s">
        <v>1679</v>
      </c>
      <c r="D1478" s="40" t="s">
        <v>1596</v>
      </c>
      <c r="E1478" s="40" t="str">
        <f t="shared" si="202"/>
        <v>343</v>
      </c>
      <c r="F1478" s="162" t="str">
        <f t="shared" si="199"/>
        <v>040</v>
      </c>
      <c r="G1478" s="40">
        <v>25</v>
      </c>
    </row>
    <row r="1479" spans="1:7" ht="18.75" customHeight="1">
      <c r="A1479" s="268" t="str">
        <f t="shared" si="198"/>
        <v>KH(KH)343060</v>
      </c>
      <c r="B1479" s="40" t="s">
        <v>94</v>
      </c>
      <c r="C1479" s="40" t="s">
        <v>1680</v>
      </c>
      <c r="D1479" s="40" t="s">
        <v>1596</v>
      </c>
      <c r="E1479" s="40" t="str">
        <f t="shared" si="202"/>
        <v>343</v>
      </c>
      <c r="F1479" s="162" t="str">
        <f t="shared" si="199"/>
        <v>060</v>
      </c>
      <c r="G1479" s="40">
        <v>38</v>
      </c>
    </row>
    <row r="1480" spans="1:7" ht="18.75" customHeight="1">
      <c r="A1480" s="268" t="str">
        <f t="shared" si="198"/>
        <v>KH(KH)343090</v>
      </c>
      <c r="B1480" s="40" t="s">
        <v>94</v>
      </c>
      <c r="C1480" s="40" t="s">
        <v>1755</v>
      </c>
      <c r="D1480" s="40" t="s">
        <v>1596</v>
      </c>
      <c r="E1480" s="40" t="str">
        <f t="shared" si="202"/>
        <v>343</v>
      </c>
      <c r="F1480" s="162" t="str">
        <f t="shared" si="199"/>
        <v>090</v>
      </c>
      <c r="G1480" s="40">
        <v>57</v>
      </c>
    </row>
    <row r="1481" spans="1:7" ht="18.75" customHeight="1">
      <c r="A1481" s="268" t="str">
        <f t="shared" si="198"/>
        <v>KH(KH)358026</v>
      </c>
      <c r="B1481" s="40" t="s">
        <v>94</v>
      </c>
      <c r="C1481" s="40" t="s">
        <v>1681</v>
      </c>
      <c r="D1481" s="40" t="s">
        <v>1596</v>
      </c>
      <c r="E1481" s="40" t="str">
        <f t="shared" si="202"/>
        <v>358</v>
      </c>
      <c r="F1481" s="162" t="str">
        <f t="shared" si="199"/>
        <v>026</v>
      </c>
      <c r="G1481" s="40">
        <v>24</v>
      </c>
    </row>
    <row r="1482" spans="1:7" ht="18.75" customHeight="1">
      <c r="A1482" s="268" t="str">
        <f t="shared" si="198"/>
        <v>KH(KH)358040</v>
      </c>
      <c r="B1482" s="40" t="s">
        <v>94</v>
      </c>
      <c r="C1482" s="40" t="s">
        <v>1682</v>
      </c>
      <c r="D1482" s="40" t="s">
        <v>1596</v>
      </c>
      <c r="E1482" s="40" t="str">
        <f t="shared" si="202"/>
        <v>358</v>
      </c>
      <c r="F1482" s="162" t="str">
        <f t="shared" si="199"/>
        <v>040</v>
      </c>
      <c r="G1482" s="40">
        <v>37</v>
      </c>
    </row>
    <row r="1483" spans="1:7" ht="18.75" customHeight="1">
      <c r="A1483" s="268" t="str">
        <f t="shared" si="198"/>
        <v>KH(KH)358060</v>
      </c>
      <c r="B1483" s="40" t="s">
        <v>94</v>
      </c>
      <c r="C1483" s="40" t="s">
        <v>1683</v>
      </c>
      <c r="D1483" s="40" t="s">
        <v>1596</v>
      </c>
      <c r="E1483" s="40" t="str">
        <f t="shared" si="202"/>
        <v>358</v>
      </c>
      <c r="F1483" s="162" t="str">
        <f t="shared" si="199"/>
        <v>060</v>
      </c>
      <c r="G1483" s="40">
        <v>56</v>
      </c>
    </row>
    <row r="1484" spans="1:7" ht="18.75" customHeight="1">
      <c r="A1484" s="268" t="str">
        <f t="shared" si="198"/>
        <v>KH(KH)358090</v>
      </c>
      <c r="B1484" s="40" t="s">
        <v>94</v>
      </c>
      <c r="C1484" s="40" t="s">
        <v>1756</v>
      </c>
      <c r="D1484" s="40" t="s">
        <v>1596</v>
      </c>
      <c r="E1484" s="40" t="str">
        <f t="shared" si="202"/>
        <v>358</v>
      </c>
      <c r="F1484" s="162" t="str">
        <f t="shared" si="199"/>
        <v>090</v>
      </c>
      <c r="G1484" s="40">
        <v>84</v>
      </c>
    </row>
    <row r="1485" spans="1:7" ht="18.75" customHeight="1">
      <c r="A1485" s="268" t="str">
        <f aca="true" t="shared" si="203" ref="A1485:A1508">D1485&amp;E1485&amp;F1485</f>
        <v>KH(KH)378026</v>
      </c>
      <c r="B1485" s="40" t="s">
        <v>94</v>
      </c>
      <c r="C1485" s="40" t="s">
        <v>1684</v>
      </c>
      <c r="D1485" s="40" t="s">
        <v>1596</v>
      </c>
      <c r="E1485" s="40" t="str">
        <f t="shared" si="202"/>
        <v>378</v>
      </c>
      <c r="F1485" s="162" t="str">
        <f aca="true" t="shared" si="204" ref="F1485:F1508">MID(C1485,6,3)</f>
        <v>026</v>
      </c>
      <c r="G1485" s="40">
        <v>30</v>
      </c>
    </row>
    <row r="1486" spans="1:7" ht="18.75" customHeight="1">
      <c r="A1486" s="268" t="str">
        <f t="shared" si="203"/>
        <v>KH(KH)378040</v>
      </c>
      <c r="B1486" s="40" t="s">
        <v>94</v>
      </c>
      <c r="C1486" s="40" t="s">
        <v>1685</v>
      </c>
      <c r="D1486" s="40" t="s">
        <v>1596</v>
      </c>
      <c r="E1486" s="40" t="str">
        <f t="shared" si="202"/>
        <v>378</v>
      </c>
      <c r="F1486" s="162" t="str">
        <f t="shared" si="204"/>
        <v>040</v>
      </c>
      <c r="G1486" s="40">
        <v>46</v>
      </c>
    </row>
    <row r="1487" spans="1:7" ht="18.75" customHeight="1">
      <c r="A1487" s="268" t="str">
        <f t="shared" si="203"/>
        <v>KH(KH)378060</v>
      </c>
      <c r="B1487" s="40" t="s">
        <v>94</v>
      </c>
      <c r="C1487" s="40" t="s">
        <v>1686</v>
      </c>
      <c r="D1487" s="40" t="s">
        <v>1596</v>
      </c>
      <c r="E1487" s="40" t="str">
        <f t="shared" si="202"/>
        <v>378</v>
      </c>
      <c r="F1487" s="162" t="str">
        <f t="shared" si="204"/>
        <v>060</v>
      </c>
      <c r="G1487" s="40">
        <v>70</v>
      </c>
    </row>
    <row r="1488" spans="1:7" ht="18.75" customHeight="1">
      <c r="A1488" s="268" t="str">
        <f t="shared" si="203"/>
        <v>KH(KH)378090</v>
      </c>
      <c r="B1488" s="40" t="s">
        <v>94</v>
      </c>
      <c r="C1488" s="40" t="s">
        <v>1757</v>
      </c>
      <c r="D1488" s="40" t="s">
        <v>1596</v>
      </c>
      <c r="E1488" s="40" t="str">
        <f t="shared" si="202"/>
        <v>378</v>
      </c>
      <c r="F1488" s="162" t="str">
        <f t="shared" si="204"/>
        <v>090</v>
      </c>
      <c r="G1488" s="40">
        <v>104</v>
      </c>
    </row>
    <row r="1489" spans="1:7" ht="18.75" customHeight="1">
      <c r="A1489" s="268" t="str">
        <f t="shared" si="203"/>
        <v>KH(KH)400026</v>
      </c>
      <c r="B1489" s="40" t="s">
        <v>94</v>
      </c>
      <c r="C1489" s="40" t="s">
        <v>1687</v>
      </c>
      <c r="D1489" s="40" t="s">
        <v>1596</v>
      </c>
      <c r="E1489" s="40" t="str">
        <f t="shared" si="202"/>
        <v>400</v>
      </c>
      <c r="F1489" s="162" t="str">
        <f t="shared" si="204"/>
        <v>026</v>
      </c>
      <c r="G1489" s="40">
        <v>35</v>
      </c>
    </row>
    <row r="1490" spans="1:7" ht="18.75" customHeight="1">
      <c r="A1490" s="268" t="str">
        <f t="shared" si="203"/>
        <v>KH(KH)400040</v>
      </c>
      <c r="B1490" s="40" t="s">
        <v>94</v>
      </c>
      <c r="C1490" s="40" t="s">
        <v>1688</v>
      </c>
      <c r="D1490" s="40" t="s">
        <v>1596</v>
      </c>
      <c r="E1490" s="40" t="str">
        <f t="shared" si="202"/>
        <v>400</v>
      </c>
      <c r="F1490" s="162" t="str">
        <f t="shared" si="204"/>
        <v>040</v>
      </c>
      <c r="G1490" s="40">
        <v>54</v>
      </c>
    </row>
    <row r="1491" spans="1:7" ht="18.75" customHeight="1">
      <c r="A1491" s="268" t="str">
        <f t="shared" si="203"/>
        <v>KH(KH)400060</v>
      </c>
      <c r="B1491" s="40" t="s">
        <v>94</v>
      </c>
      <c r="C1491" s="40" t="s">
        <v>1689</v>
      </c>
      <c r="D1491" s="40" t="s">
        <v>1596</v>
      </c>
      <c r="E1491" s="40" t="str">
        <f t="shared" si="202"/>
        <v>400</v>
      </c>
      <c r="F1491" s="162" t="str">
        <f t="shared" si="204"/>
        <v>060</v>
      </c>
      <c r="G1491" s="40">
        <v>81</v>
      </c>
    </row>
    <row r="1492" spans="1:7" ht="18.75" customHeight="1">
      <c r="A1492" s="268" t="str">
        <f t="shared" si="203"/>
        <v>KH(KH)400090</v>
      </c>
      <c r="B1492" s="40" t="s">
        <v>94</v>
      </c>
      <c r="C1492" s="40" t="s">
        <v>1758</v>
      </c>
      <c r="D1492" s="40" t="s">
        <v>1596</v>
      </c>
      <c r="E1492" s="40" t="str">
        <f t="shared" si="202"/>
        <v>400</v>
      </c>
      <c r="F1492" s="162" t="str">
        <f t="shared" si="204"/>
        <v>090</v>
      </c>
      <c r="G1492" s="40">
        <v>121</v>
      </c>
    </row>
    <row r="1493" spans="1:7" ht="18.75" customHeight="1">
      <c r="A1493" s="268" t="str">
        <f t="shared" si="203"/>
        <v>KH(KH)434026</v>
      </c>
      <c r="B1493" s="40" t="s">
        <v>94</v>
      </c>
      <c r="C1493" s="40" t="s">
        <v>1690</v>
      </c>
      <c r="D1493" s="40" t="s">
        <v>1596</v>
      </c>
      <c r="E1493" s="40" t="str">
        <f t="shared" si="202"/>
        <v>434</v>
      </c>
      <c r="F1493" s="162" t="str">
        <f t="shared" si="204"/>
        <v>026</v>
      </c>
      <c r="G1493" s="40">
        <v>40</v>
      </c>
    </row>
    <row r="1494" spans="1:7" ht="18.75" customHeight="1">
      <c r="A1494" s="268" t="str">
        <f t="shared" si="203"/>
        <v>KH(KH)434040</v>
      </c>
      <c r="B1494" s="40" t="s">
        <v>94</v>
      </c>
      <c r="C1494" s="40" t="s">
        <v>1691</v>
      </c>
      <c r="D1494" s="40" t="s">
        <v>1596</v>
      </c>
      <c r="E1494" s="40" t="str">
        <f t="shared" si="202"/>
        <v>434</v>
      </c>
      <c r="F1494" s="162" t="str">
        <f t="shared" si="204"/>
        <v>040</v>
      </c>
      <c r="G1494" s="40">
        <v>61</v>
      </c>
    </row>
    <row r="1495" spans="1:7" ht="18.75" customHeight="1">
      <c r="A1495" s="268" t="str">
        <f t="shared" si="203"/>
        <v>KH(KH)434060</v>
      </c>
      <c r="B1495" s="40" t="s">
        <v>94</v>
      </c>
      <c r="C1495" s="40" t="s">
        <v>1692</v>
      </c>
      <c r="D1495" s="40" t="s">
        <v>1596</v>
      </c>
      <c r="E1495" s="40" t="str">
        <f t="shared" si="202"/>
        <v>434</v>
      </c>
      <c r="F1495" s="162" t="str">
        <f t="shared" si="204"/>
        <v>060</v>
      </c>
      <c r="G1495" s="40">
        <v>92</v>
      </c>
    </row>
    <row r="1496" spans="1:7" ht="18.75" customHeight="1">
      <c r="A1496" s="268" t="str">
        <f t="shared" si="203"/>
        <v>KH(KH)434090</v>
      </c>
      <c r="B1496" s="40" t="s">
        <v>94</v>
      </c>
      <c r="C1496" s="40" t="s">
        <v>1759</v>
      </c>
      <c r="D1496" s="40" t="s">
        <v>1596</v>
      </c>
      <c r="E1496" s="40" t="str">
        <f t="shared" si="202"/>
        <v>434</v>
      </c>
      <c r="F1496" s="162" t="str">
        <f t="shared" si="204"/>
        <v>090</v>
      </c>
      <c r="G1496" s="40">
        <v>138</v>
      </c>
    </row>
    <row r="1497" spans="1:7" ht="18.75" customHeight="1">
      <c r="A1497" s="268" t="str">
        <f t="shared" si="203"/>
        <v>KH(KH)467026</v>
      </c>
      <c r="B1497" s="40" t="s">
        <v>94</v>
      </c>
      <c r="C1497" s="40" t="s">
        <v>1693</v>
      </c>
      <c r="D1497" s="40" t="s">
        <v>1596</v>
      </c>
      <c r="E1497" s="40" t="str">
        <f t="shared" si="202"/>
        <v>467</v>
      </c>
      <c r="F1497" s="162" t="str">
        <f t="shared" si="204"/>
        <v>026</v>
      </c>
      <c r="G1497" s="40">
        <v>59</v>
      </c>
    </row>
    <row r="1498" spans="1:7" ht="18.75" customHeight="1">
      <c r="A1498" s="268" t="str">
        <f t="shared" si="203"/>
        <v>KH(KH)467040</v>
      </c>
      <c r="B1498" s="40" t="s">
        <v>94</v>
      </c>
      <c r="C1498" s="40" t="s">
        <v>1694</v>
      </c>
      <c r="D1498" s="40" t="s">
        <v>1596</v>
      </c>
      <c r="E1498" s="40" t="str">
        <f t="shared" si="202"/>
        <v>467</v>
      </c>
      <c r="F1498" s="162" t="str">
        <f t="shared" si="204"/>
        <v>040</v>
      </c>
      <c r="G1498" s="40">
        <v>90</v>
      </c>
    </row>
    <row r="1499" spans="1:7" ht="18.75" customHeight="1">
      <c r="A1499" s="268" t="str">
        <f t="shared" si="203"/>
        <v>KH(KH)467060</v>
      </c>
      <c r="B1499" s="40" t="s">
        <v>94</v>
      </c>
      <c r="C1499" s="40" t="s">
        <v>1695</v>
      </c>
      <c r="D1499" s="40" t="s">
        <v>1596</v>
      </c>
      <c r="E1499" s="40" t="str">
        <f t="shared" si="202"/>
        <v>467</v>
      </c>
      <c r="F1499" s="162" t="str">
        <f t="shared" si="204"/>
        <v>060</v>
      </c>
      <c r="G1499" s="40">
        <v>135</v>
      </c>
    </row>
    <row r="1500" spans="1:7" ht="18.75" customHeight="1">
      <c r="A1500" s="268" t="str">
        <f t="shared" si="203"/>
        <v>KH(KH)467090</v>
      </c>
      <c r="B1500" s="40" t="s">
        <v>94</v>
      </c>
      <c r="C1500" s="40" t="s">
        <v>1760</v>
      </c>
      <c r="D1500" s="40" t="s">
        <v>1596</v>
      </c>
      <c r="E1500" s="40" t="str">
        <f t="shared" si="202"/>
        <v>467</v>
      </c>
      <c r="F1500" s="162" t="str">
        <f t="shared" si="204"/>
        <v>090</v>
      </c>
      <c r="G1500" s="40">
        <v>202</v>
      </c>
    </row>
    <row r="1501" spans="1:7" ht="18.75" customHeight="1">
      <c r="A1501" s="268" t="str">
        <f t="shared" si="203"/>
        <v>KH(KH)468026</v>
      </c>
      <c r="B1501" s="40" t="s">
        <v>94</v>
      </c>
      <c r="C1501" s="40" t="s">
        <v>1696</v>
      </c>
      <c r="D1501" s="40" t="s">
        <v>1596</v>
      </c>
      <c r="E1501" s="40" t="str">
        <f t="shared" si="202"/>
        <v>468</v>
      </c>
      <c r="F1501" s="162" t="str">
        <f t="shared" si="204"/>
        <v>026</v>
      </c>
      <c r="G1501" s="40">
        <v>37</v>
      </c>
    </row>
    <row r="1502" spans="1:7" ht="18.75" customHeight="1">
      <c r="A1502" s="268" t="str">
        <f t="shared" si="203"/>
        <v>KH(KH)468040</v>
      </c>
      <c r="B1502" s="40" t="s">
        <v>94</v>
      </c>
      <c r="C1502" s="40" t="s">
        <v>1697</v>
      </c>
      <c r="D1502" s="40" t="s">
        <v>1596</v>
      </c>
      <c r="E1502" s="40" t="str">
        <f t="shared" si="202"/>
        <v>468</v>
      </c>
      <c r="F1502" s="162" t="str">
        <f t="shared" si="204"/>
        <v>040</v>
      </c>
      <c r="G1502" s="40">
        <v>57</v>
      </c>
    </row>
    <row r="1503" spans="1:7" ht="18.75" customHeight="1">
      <c r="A1503" s="268" t="str">
        <f t="shared" si="203"/>
        <v>KH(KH)468060</v>
      </c>
      <c r="B1503" s="40" t="s">
        <v>94</v>
      </c>
      <c r="C1503" s="40" t="s">
        <v>1698</v>
      </c>
      <c r="D1503" s="40" t="s">
        <v>1596</v>
      </c>
      <c r="E1503" s="40" t="str">
        <f t="shared" si="202"/>
        <v>468</v>
      </c>
      <c r="F1503" s="162" t="str">
        <f t="shared" si="204"/>
        <v>060</v>
      </c>
      <c r="G1503" s="40">
        <v>86</v>
      </c>
    </row>
    <row r="1504" spans="1:7" ht="18.75" customHeight="1">
      <c r="A1504" s="268" t="str">
        <f t="shared" si="203"/>
        <v>KH(KH)468090</v>
      </c>
      <c r="B1504" s="40" t="s">
        <v>94</v>
      </c>
      <c r="C1504" s="40" t="s">
        <v>1761</v>
      </c>
      <c r="D1504" s="40" t="s">
        <v>1596</v>
      </c>
      <c r="E1504" s="40" t="str">
        <f t="shared" si="202"/>
        <v>468</v>
      </c>
      <c r="F1504" s="162" t="str">
        <f t="shared" si="204"/>
        <v>090</v>
      </c>
      <c r="G1504" s="40">
        <v>128</v>
      </c>
    </row>
    <row r="1505" spans="1:7" ht="18.75" customHeight="1">
      <c r="A1505" s="268" t="str">
        <f t="shared" si="203"/>
        <v>KH(KH)488026</v>
      </c>
      <c r="B1505" s="40" t="s">
        <v>94</v>
      </c>
      <c r="C1505" s="40" t="s">
        <v>1699</v>
      </c>
      <c r="D1505" s="40" t="s">
        <v>1596</v>
      </c>
      <c r="E1505" s="40" t="str">
        <f t="shared" si="202"/>
        <v>488</v>
      </c>
      <c r="F1505" s="162" t="str">
        <f t="shared" si="204"/>
        <v>026</v>
      </c>
      <c r="G1505" s="40">
        <v>44</v>
      </c>
    </row>
    <row r="1506" spans="1:7" ht="18.75" customHeight="1">
      <c r="A1506" s="268" t="str">
        <f t="shared" si="203"/>
        <v>KH(KH)488040</v>
      </c>
      <c r="B1506" s="40" t="s">
        <v>94</v>
      </c>
      <c r="C1506" s="40" t="s">
        <v>1700</v>
      </c>
      <c r="D1506" s="40" t="s">
        <v>1596</v>
      </c>
      <c r="E1506" s="40" t="str">
        <f t="shared" si="202"/>
        <v>488</v>
      </c>
      <c r="F1506" s="162" t="str">
        <f t="shared" si="204"/>
        <v>040</v>
      </c>
      <c r="G1506" s="40">
        <v>67</v>
      </c>
    </row>
    <row r="1507" spans="1:7" ht="18.75" customHeight="1">
      <c r="A1507" s="268" t="str">
        <f t="shared" si="203"/>
        <v>KH(KH)488060</v>
      </c>
      <c r="B1507" s="40" t="s">
        <v>94</v>
      </c>
      <c r="C1507" s="40" t="s">
        <v>1701</v>
      </c>
      <c r="D1507" s="40" t="s">
        <v>1596</v>
      </c>
      <c r="E1507" s="40" t="str">
        <f t="shared" si="202"/>
        <v>488</v>
      </c>
      <c r="F1507" s="162" t="str">
        <f t="shared" si="204"/>
        <v>060</v>
      </c>
      <c r="G1507" s="40">
        <v>101</v>
      </c>
    </row>
    <row r="1508" spans="1:7" ht="18.75" customHeight="1">
      <c r="A1508" s="268" t="str">
        <f t="shared" si="203"/>
        <v>KH(KH)488090</v>
      </c>
      <c r="B1508" s="40" t="s">
        <v>94</v>
      </c>
      <c r="C1508" s="40" t="s">
        <v>1762</v>
      </c>
      <c r="D1508" s="40" t="s">
        <v>1596</v>
      </c>
      <c r="E1508" s="40" t="str">
        <f aca="true" t="shared" si="205" ref="E1508:E1529">MID(C1508,3,3)</f>
        <v>488</v>
      </c>
      <c r="F1508" s="162" t="str">
        <f t="shared" si="204"/>
        <v>090</v>
      </c>
      <c r="G1508" s="40">
        <v>151</v>
      </c>
    </row>
    <row r="1509" spans="1:7" ht="18.75" customHeight="1">
      <c r="A1509" s="268" t="str">
        <f aca="true" t="shared" si="206" ref="A1509:A1554">D1509&amp;E1509&amp;F1509</f>
        <v>KH(KH)508026</v>
      </c>
      <c r="B1509" s="40" t="s">
        <v>94</v>
      </c>
      <c r="C1509" s="40" t="s">
        <v>1702</v>
      </c>
      <c r="D1509" s="40" t="s">
        <v>1596</v>
      </c>
      <c r="E1509" s="40" t="str">
        <f t="shared" si="205"/>
        <v>508</v>
      </c>
      <c r="F1509" s="162" t="str">
        <f aca="true" t="shared" si="207" ref="F1509:F1554">MID(C1509,6,3)</f>
        <v>026</v>
      </c>
      <c r="G1509" s="40">
        <v>32</v>
      </c>
    </row>
    <row r="1510" spans="1:7" ht="18.75" customHeight="1">
      <c r="A1510" s="268" t="str">
        <f t="shared" si="206"/>
        <v>KH(KH)508040</v>
      </c>
      <c r="B1510" s="40" t="s">
        <v>94</v>
      </c>
      <c r="C1510" s="40" t="s">
        <v>1703</v>
      </c>
      <c r="D1510" s="40" t="s">
        <v>1596</v>
      </c>
      <c r="E1510" s="40" t="str">
        <f t="shared" si="205"/>
        <v>508</v>
      </c>
      <c r="F1510" s="162" t="str">
        <f t="shared" si="207"/>
        <v>040</v>
      </c>
      <c r="G1510" s="40">
        <v>48</v>
      </c>
    </row>
    <row r="1511" spans="1:7" ht="18.75" customHeight="1">
      <c r="A1511" s="268" t="str">
        <f t="shared" si="206"/>
        <v>KH(KH)508060</v>
      </c>
      <c r="B1511" s="40" t="s">
        <v>94</v>
      </c>
      <c r="C1511" s="40" t="s">
        <v>1704</v>
      </c>
      <c r="D1511" s="40" t="s">
        <v>1596</v>
      </c>
      <c r="E1511" s="40" t="str">
        <f t="shared" si="205"/>
        <v>508</v>
      </c>
      <c r="F1511" s="162" t="str">
        <f t="shared" si="207"/>
        <v>060</v>
      </c>
      <c r="G1511" s="40">
        <v>73</v>
      </c>
    </row>
    <row r="1512" spans="1:7" ht="18.75" customHeight="1">
      <c r="A1512" s="268" t="str">
        <f>D1512&amp;E1512&amp;F1512</f>
        <v>KH(KH)508090</v>
      </c>
      <c r="B1512" s="40" t="s">
        <v>94</v>
      </c>
      <c r="C1512" s="40" t="s">
        <v>1763</v>
      </c>
      <c r="D1512" s="40" t="s">
        <v>1596</v>
      </c>
      <c r="E1512" s="40" t="str">
        <f t="shared" si="205"/>
        <v>508</v>
      </c>
      <c r="F1512" s="162" t="str">
        <f>MID(C1512,6,3)</f>
        <v>090</v>
      </c>
      <c r="G1512" s="40">
        <v>109</v>
      </c>
    </row>
    <row r="1513" spans="1:7" ht="18.75" customHeight="1">
      <c r="A1513" s="268" t="str">
        <f t="shared" si="206"/>
        <v>KH(KH)571026</v>
      </c>
      <c r="B1513" s="40" t="s">
        <v>94</v>
      </c>
      <c r="C1513" s="40" t="s">
        <v>1705</v>
      </c>
      <c r="D1513" s="40" t="s">
        <v>1596</v>
      </c>
      <c r="E1513" s="40" t="str">
        <f t="shared" si="205"/>
        <v>571</v>
      </c>
      <c r="F1513" s="162" t="str">
        <f t="shared" si="207"/>
        <v>026</v>
      </c>
      <c r="G1513" s="40">
        <v>60</v>
      </c>
    </row>
    <row r="1514" spans="1:7" ht="18.75" customHeight="1">
      <c r="A1514" s="268" t="str">
        <f t="shared" si="206"/>
        <v>KH(KH)571040</v>
      </c>
      <c r="B1514" s="40" t="s">
        <v>94</v>
      </c>
      <c r="C1514" s="40" t="s">
        <v>1706</v>
      </c>
      <c r="D1514" s="40" t="s">
        <v>1596</v>
      </c>
      <c r="E1514" s="40" t="str">
        <f t="shared" si="205"/>
        <v>571</v>
      </c>
      <c r="F1514" s="162" t="str">
        <f t="shared" si="207"/>
        <v>040</v>
      </c>
      <c r="G1514" s="40">
        <v>92</v>
      </c>
    </row>
    <row r="1515" spans="1:7" ht="18.75" customHeight="1">
      <c r="A1515" s="268" t="str">
        <f t="shared" si="206"/>
        <v>KH(KH)571060</v>
      </c>
      <c r="B1515" s="40" t="s">
        <v>94</v>
      </c>
      <c r="C1515" s="40" t="s">
        <v>1707</v>
      </c>
      <c r="D1515" s="40" t="s">
        <v>1596</v>
      </c>
      <c r="E1515" s="40" t="str">
        <f t="shared" si="205"/>
        <v>571</v>
      </c>
      <c r="F1515" s="162" t="str">
        <f t="shared" si="207"/>
        <v>060</v>
      </c>
      <c r="G1515" s="40">
        <v>138</v>
      </c>
    </row>
    <row r="1516" spans="1:7" ht="18.75" customHeight="1">
      <c r="A1516" s="268" t="str">
        <f>D1516&amp;E1516&amp;F1516</f>
        <v>KH(KH)571090</v>
      </c>
      <c r="B1516" s="40" t="s">
        <v>94</v>
      </c>
      <c r="C1516" s="40" t="s">
        <v>1764</v>
      </c>
      <c r="D1516" s="40" t="s">
        <v>1596</v>
      </c>
      <c r="E1516" s="40" t="str">
        <f t="shared" si="205"/>
        <v>571</v>
      </c>
      <c r="F1516" s="162" t="str">
        <f>MID(C1516,6,3)</f>
        <v>090</v>
      </c>
      <c r="G1516" s="40">
        <v>206</v>
      </c>
    </row>
    <row r="1517" spans="1:7" ht="18.75" customHeight="1">
      <c r="A1517" s="268" t="str">
        <f t="shared" si="206"/>
        <v>KH(KH)572026</v>
      </c>
      <c r="B1517" s="40" t="s">
        <v>94</v>
      </c>
      <c r="C1517" s="40" t="s">
        <v>1708</v>
      </c>
      <c r="D1517" s="40" t="s">
        <v>1596</v>
      </c>
      <c r="E1517" s="40" t="str">
        <f t="shared" si="205"/>
        <v>572</v>
      </c>
      <c r="F1517" s="162" t="str">
        <f t="shared" si="207"/>
        <v>026</v>
      </c>
      <c r="G1517" s="40">
        <v>33</v>
      </c>
    </row>
    <row r="1518" spans="1:7" ht="18.75" customHeight="1">
      <c r="A1518" s="268" t="str">
        <f t="shared" si="206"/>
        <v>KH(KH)572040</v>
      </c>
      <c r="B1518" s="40" t="s">
        <v>94</v>
      </c>
      <c r="C1518" s="40" t="s">
        <v>1709</v>
      </c>
      <c r="D1518" s="40" t="s">
        <v>1596</v>
      </c>
      <c r="E1518" s="40" t="str">
        <f t="shared" si="205"/>
        <v>572</v>
      </c>
      <c r="F1518" s="162" t="str">
        <f t="shared" si="207"/>
        <v>040</v>
      </c>
      <c r="G1518" s="40">
        <v>50</v>
      </c>
    </row>
    <row r="1519" spans="1:7" ht="18.75" customHeight="1">
      <c r="A1519" s="268" t="str">
        <f t="shared" si="206"/>
        <v>KH(KH)572060</v>
      </c>
      <c r="B1519" s="40" t="s">
        <v>94</v>
      </c>
      <c r="C1519" s="40" t="s">
        <v>1710</v>
      </c>
      <c r="D1519" s="40" t="s">
        <v>1596</v>
      </c>
      <c r="E1519" s="40" t="str">
        <f t="shared" si="205"/>
        <v>572</v>
      </c>
      <c r="F1519" s="162" t="str">
        <f t="shared" si="207"/>
        <v>060</v>
      </c>
      <c r="G1519" s="40">
        <v>75</v>
      </c>
    </row>
    <row r="1520" spans="1:7" ht="18.75" customHeight="1">
      <c r="A1520" s="268" t="str">
        <f>D1520&amp;E1520&amp;F1520</f>
        <v>KH(KH)572090</v>
      </c>
      <c r="B1520" s="40" t="s">
        <v>94</v>
      </c>
      <c r="C1520" s="40" t="s">
        <v>1765</v>
      </c>
      <c r="D1520" s="40" t="s">
        <v>1596</v>
      </c>
      <c r="E1520" s="40" t="str">
        <f t="shared" si="205"/>
        <v>572</v>
      </c>
      <c r="F1520" s="162" t="str">
        <f>MID(C1520,6,3)</f>
        <v>090</v>
      </c>
      <c r="G1520" s="40">
        <v>112</v>
      </c>
    </row>
    <row r="1521" spans="1:7" ht="18.75" customHeight="1">
      <c r="A1521" s="268" t="str">
        <f t="shared" si="206"/>
        <v>KH(KH)540026</v>
      </c>
      <c r="B1521" s="40" t="s">
        <v>94</v>
      </c>
      <c r="C1521" s="40" t="s">
        <v>1711</v>
      </c>
      <c r="D1521" s="40" t="s">
        <v>1596</v>
      </c>
      <c r="E1521" s="40" t="str">
        <f t="shared" si="205"/>
        <v>540</v>
      </c>
      <c r="F1521" s="162" t="str">
        <f t="shared" si="207"/>
        <v>026</v>
      </c>
      <c r="G1521" s="40">
        <v>44</v>
      </c>
    </row>
    <row r="1522" spans="1:7" ht="18.75" customHeight="1">
      <c r="A1522" s="268" t="str">
        <f t="shared" si="206"/>
        <v>KH(KH)540040</v>
      </c>
      <c r="B1522" s="40" t="s">
        <v>94</v>
      </c>
      <c r="C1522" s="40" t="s">
        <v>1712</v>
      </c>
      <c r="D1522" s="40" t="s">
        <v>1596</v>
      </c>
      <c r="E1522" s="40" t="str">
        <f t="shared" si="205"/>
        <v>540</v>
      </c>
      <c r="F1522" s="162" t="str">
        <f t="shared" si="207"/>
        <v>040</v>
      </c>
      <c r="G1522" s="40">
        <v>68</v>
      </c>
    </row>
    <row r="1523" spans="1:7" ht="18.75" customHeight="1">
      <c r="A1523" s="268" t="str">
        <f t="shared" si="206"/>
        <v>KH(KH)540060</v>
      </c>
      <c r="B1523" s="40" t="s">
        <v>94</v>
      </c>
      <c r="C1523" s="40" t="s">
        <v>1713</v>
      </c>
      <c r="D1523" s="40" t="s">
        <v>1596</v>
      </c>
      <c r="E1523" s="40" t="str">
        <f t="shared" si="205"/>
        <v>540</v>
      </c>
      <c r="F1523" s="162" t="str">
        <f t="shared" si="207"/>
        <v>060</v>
      </c>
      <c r="G1523" s="40">
        <v>102</v>
      </c>
    </row>
    <row r="1524" spans="1:7" ht="18.75" customHeight="1">
      <c r="A1524" s="268" t="str">
        <f>D1524&amp;E1524&amp;F1524</f>
        <v>KH(KH)540090</v>
      </c>
      <c r="B1524" s="40" t="s">
        <v>94</v>
      </c>
      <c r="C1524" s="40" t="s">
        <v>1766</v>
      </c>
      <c r="D1524" s="40" t="s">
        <v>1596</v>
      </c>
      <c r="E1524" s="40" t="str">
        <f t="shared" si="205"/>
        <v>540</v>
      </c>
      <c r="F1524" s="162" t="str">
        <f>MID(C1524,6,3)</f>
        <v>090</v>
      </c>
      <c r="G1524" s="40">
        <v>153</v>
      </c>
    </row>
    <row r="1525" spans="1:7" ht="18.75" customHeight="1">
      <c r="A1525" s="268" t="str">
        <f t="shared" si="206"/>
        <v>KH(KH)596026</v>
      </c>
      <c r="B1525" s="40" t="s">
        <v>94</v>
      </c>
      <c r="C1525" s="40" t="s">
        <v>1714</v>
      </c>
      <c r="D1525" s="40" t="s">
        <v>1596</v>
      </c>
      <c r="E1525" s="40" t="str">
        <f t="shared" si="205"/>
        <v>596</v>
      </c>
      <c r="F1525" s="162" t="str">
        <f t="shared" si="207"/>
        <v>026</v>
      </c>
      <c r="G1525" s="40">
        <v>54</v>
      </c>
    </row>
    <row r="1526" spans="1:7" ht="18.75" customHeight="1">
      <c r="A1526" s="268" t="str">
        <f t="shared" si="206"/>
        <v>KH(KH)596040</v>
      </c>
      <c r="B1526" s="40" t="s">
        <v>94</v>
      </c>
      <c r="C1526" s="40" t="s">
        <v>1715</v>
      </c>
      <c r="D1526" s="40" t="s">
        <v>1596</v>
      </c>
      <c r="E1526" s="40" t="str">
        <f t="shared" si="205"/>
        <v>596</v>
      </c>
      <c r="F1526" s="162" t="str">
        <f t="shared" si="207"/>
        <v>040</v>
      </c>
      <c r="G1526" s="40">
        <v>83</v>
      </c>
    </row>
    <row r="1527" spans="1:7" ht="18.75" customHeight="1">
      <c r="A1527" s="268" t="str">
        <f t="shared" si="206"/>
        <v>KH(KH)596060</v>
      </c>
      <c r="B1527" s="40" t="s">
        <v>94</v>
      </c>
      <c r="C1527" s="40" t="s">
        <v>1716</v>
      </c>
      <c r="D1527" s="40" t="s">
        <v>1596</v>
      </c>
      <c r="E1527" s="40" t="str">
        <f t="shared" si="205"/>
        <v>596</v>
      </c>
      <c r="F1527" s="162" t="str">
        <f t="shared" si="207"/>
        <v>060</v>
      </c>
      <c r="G1527" s="40">
        <v>125</v>
      </c>
    </row>
    <row r="1528" spans="1:7" ht="18.75" customHeight="1">
      <c r="A1528" s="268" t="str">
        <f>D1528&amp;E1528&amp;F1528</f>
        <v>KH(KH)596090</v>
      </c>
      <c r="B1528" s="40" t="s">
        <v>94</v>
      </c>
      <c r="C1528" s="40" t="s">
        <v>1767</v>
      </c>
      <c r="D1528" s="40" t="s">
        <v>1596</v>
      </c>
      <c r="E1528" s="40" t="str">
        <f t="shared" si="205"/>
        <v>596</v>
      </c>
      <c r="F1528" s="162" t="str">
        <f>MID(C1528,6,3)</f>
        <v>090</v>
      </c>
      <c r="G1528" s="40">
        <v>187</v>
      </c>
    </row>
    <row r="1529" spans="1:7" ht="18.75" customHeight="1">
      <c r="A1529" s="268" t="str">
        <f t="shared" si="206"/>
        <v>KH(KH)610026</v>
      </c>
      <c r="B1529" s="40" t="s">
        <v>94</v>
      </c>
      <c r="C1529" s="40" t="s">
        <v>1717</v>
      </c>
      <c r="D1529" s="40" t="s">
        <v>1596</v>
      </c>
      <c r="E1529" s="40" t="str">
        <f t="shared" si="205"/>
        <v>610</v>
      </c>
      <c r="F1529" s="162" t="str">
        <f t="shared" si="207"/>
        <v>026</v>
      </c>
      <c r="G1529" s="40">
        <v>83</v>
      </c>
    </row>
    <row r="1530" spans="1:7" ht="18.75" customHeight="1">
      <c r="A1530" s="268" t="str">
        <f t="shared" si="206"/>
        <v>KH(KH)610E20026</v>
      </c>
      <c r="B1530" s="40" t="s">
        <v>94</v>
      </c>
      <c r="C1530" s="40" t="s">
        <v>1718</v>
      </c>
      <c r="D1530" s="40" t="s">
        <v>1596</v>
      </c>
      <c r="E1530" s="40" t="str">
        <f>MID(C1530,3,3)&amp;MID(C1530,9,10)</f>
        <v>610E20</v>
      </c>
      <c r="F1530" s="162" t="str">
        <f t="shared" si="207"/>
        <v>026</v>
      </c>
      <c r="G1530" s="40">
        <v>66</v>
      </c>
    </row>
    <row r="1531" spans="1:7" ht="18.75" customHeight="1">
      <c r="A1531" s="268" t="str">
        <f t="shared" si="206"/>
        <v>KH(KH)610040</v>
      </c>
      <c r="B1531" s="40" t="s">
        <v>94</v>
      </c>
      <c r="C1531" s="40" t="s">
        <v>1719</v>
      </c>
      <c r="D1531" s="40" t="s">
        <v>1596</v>
      </c>
      <c r="E1531" s="40" t="str">
        <f>MID(C1531,3,3)</f>
        <v>610</v>
      </c>
      <c r="F1531" s="162" t="str">
        <f t="shared" si="207"/>
        <v>040</v>
      </c>
      <c r="G1531" s="40">
        <v>128</v>
      </c>
    </row>
    <row r="1532" spans="1:7" ht="18.75" customHeight="1">
      <c r="A1532" s="268" t="str">
        <f t="shared" si="206"/>
        <v>KH(KH)610E20040</v>
      </c>
      <c r="B1532" s="40" t="s">
        <v>94</v>
      </c>
      <c r="C1532" s="40" t="s">
        <v>1720</v>
      </c>
      <c r="D1532" s="40" t="s">
        <v>1596</v>
      </c>
      <c r="E1532" s="40" t="str">
        <f>MID(C1532,3,3)&amp;MID(C1532,9,10)</f>
        <v>610E20</v>
      </c>
      <c r="F1532" s="162" t="str">
        <f t="shared" si="207"/>
        <v>040</v>
      </c>
      <c r="G1532" s="40">
        <v>102</v>
      </c>
    </row>
    <row r="1533" spans="1:7" ht="18.75" customHeight="1">
      <c r="A1533" s="268" t="str">
        <f t="shared" si="206"/>
        <v>KH(KH)610060</v>
      </c>
      <c r="B1533" s="40" t="s">
        <v>94</v>
      </c>
      <c r="C1533" s="40" t="s">
        <v>1721</v>
      </c>
      <c r="D1533" s="40" t="s">
        <v>1596</v>
      </c>
      <c r="E1533" s="40" t="str">
        <f>MID(C1533,3,3)</f>
        <v>610</v>
      </c>
      <c r="F1533" s="162" t="str">
        <f t="shared" si="207"/>
        <v>060</v>
      </c>
      <c r="G1533" s="40">
        <v>192</v>
      </c>
    </row>
    <row r="1534" spans="1:7" ht="18.75" customHeight="1">
      <c r="A1534" s="268" t="str">
        <f t="shared" si="206"/>
        <v>KH(KH)610E20060</v>
      </c>
      <c r="B1534" s="40" t="s">
        <v>94</v>
      </c>
      <c r="C1534" s="40" t="s">
        <v>1722</v>
      </c>
      <c r="D1534" s="40" t="s">
        <v>1596</v>
      </c>
      <c r="E1534" s="40" t="str">
        <f>MID(C1534,3,3)&amp;MID(C1534,9,10)</f>
        <v>610E20</v>
      </c>
      <c r="F1534" s="162" t="str">
        <f t="shared" si="207"/>
        <v>060</v>
      </c>
      <c r="G1534" s="40">
        <v>153</v>
      </c>
    </row>
    <row r="1535" spans="1:7" ht="18.75" customHeight="1">
      <c r="A1535" s="268" t="str">
        <f>D1535&amp;E1535&amp;F1535</f>
        <v>KH(KH)610090</v>
      </c>
      <c r="B1535" s="40" t="s">
        <v>94</v>
      </c>
      <c r="C1535" s="40" t="s">
        <v>1768</v>
      </c>
      <c r="D1535" s="40" t="s">
        <v>1596</v>
      </c>
      <c r="E1535" s="40" t="str">
        <f>MID(C1535,3,3)</f>
        <v>610</v>
      </c>
      <c r="F1535" s="162" t="str">
        <f>MID(C1535,6,3)</f>
        <v>090</v>
      </c>
      <c r="G1535" s="40">
        <v>288</v>
      </c>
    </row>
    <row r="1536" spans="1:7" ht="18.75" customHeight="1">
      <c r="A1536" s="268" t="str">
        <f t="shared" si="206"/>
        <v>KH(KH)640026</v>
      </c>
      <c r="B1536" s="40" t="s">
        <v>94</v>
      </c>
      <c r="C1536" s="40" t="s">
        <v>1723</v>
      </c>
      <c r="D1536" s="40" t="s">
        <v>1596</v>
      </c>
      <c r="E1536" s="40" t="str">
        <f aca="true" t="shared" si="208" ref="E1536:E1558">MID(C1536,3,3)</f>
        <v>640</v>
      </c>
      <c r="F1536" s="162" t="str">
        <f t="shared" si="207"/>
        <v>026</v>
      </c>
      <c r="G1536" s="40">
        <v>49</v>
      </c>
    </row>
    <row r="1537" spans="1:7" ht="18.75" customHeight="1">
      <c r="A1537" s="268" t="str">
        <f t="shared" si="206"/>
        <v>KH(KH)640040</v>
      </c>
      <c r="B1537" s="40" t="s">
        <v>94</v>
      </c>
      <c r="C1537" s="40" t="s">
        <v>1724</v>
      </c>
      <c r="D1537" s="40" t="s">
        <v>1596</v>
      </c>
      <c r="E1537" s="40" t="str">
        <f t="shared" si="208"/>
        <v>640</v>
      </c>
      <c r="F1537" s="162" t="str">
        <f t="shared" si="207"/>
        <v>040</v>
      </c>
      <c r="G1537" s="40">
        <v>75</v>
      </c>
    </row>
    <row r="1538" spans="1:7" ht="18.75" customHeight="1">
      <c r="A1538" s="268" t="str">
        <f t="shared" si="206"/>
        <v>KH(KH)640060</v>
      </c>
      <c r="B1538" s="40" t="s">
        <v>94</v>
      </c>
      <c r="C1538" s="40" t="s">
        <v>1725</v>
      </c>
      <c r="D1538" s="40" t="s">
        <v>1596</v>
      </c>
      <c r="E1538" s="40" t="str">
        <f t="shared" si="208"/>
        <v>640</v>
      </c>
      <c r="F1538" s="162" t="str">
        <f t="shared" si="207"/>
        <v>060</v>
      </c>
      <c r="G1538" s="40">
        <v>113</v>
      </c>
    </row>
    <row r="1539" spans="1:7" ht="18.75" customHeight="1">
      <c r="A1539" s="268" t="str">
        <f>D1539&amp;E1539&amp;F1539</f>
        <v>KH(KH)640090</v>
      </c>
      <c r="B1539" s="40" t="s">
        <v>94</v>
      </c>
      <c r="C1539" s="40" t="s">
        <v>1769</v>
      </c>
      <c r="D1539" s="40" t="s">
        <v>1596</v>
      </c>
      <c r="E1539" s="40" t="str">
        <f>MID(C1539,3,3)</f>
        <v>640</v>
      </c>
      <c r="F1539" s="162" t="str">
        <f>MID(C1539,6,3)</f>
        <v>090</v>
      </c>
      <c r="G1539" s="40">
        <v>169</v>
      </c>
    </row>
    <row r="1540" spans="1:7" ht="18.75" customHeight="1">
      <c r="A1540" s="268" t="str">
        <f t="shared" si="206"/>
        <v>KH(KH)680026</v>
      </c>
      <c r="B1540" s="40" t="s">
        <v>94</v>
      </c>
      <c r="C1540" s="40" t="s">
        <v>1726</v>
      </c>
      <c r="D1540" s="40" t="s">
        <v>1596</v>
      </c>
      <c r="E1540" s="40" t="str">
        <f t="shared" si="208"/>
        <v>680</v>
      </c>
      <c r="F1540" s="162" t="str">
        <f t="shared" si="207"/>
        <v>026</v>
      </c>
      <c r="G1540" s="40">
        <v>62</v>
      </c>
    </row>
    <row r="1541" spans="1:7" ht="18.75" customHeight="1">
      <c r="A1541" s="268" t="str">
        <f t="shared" si="206"/>
        <v>KH(KH)680040</v>
      </c>
      <c r="B1541" s="40" t="s">
        <v>94</v>
      </c>
      <c r="C1541" s="40" t="s">
        <v>1727</v>
      </c>
      <c r="D1541" s="40" t="s">
        <v>1596</v>
      </c>
      <c r="E1541" s="40" t="str">
        <f t="shared" si="208"/>
        <v>680</v>
      </c>
      <c r="F1541" s="162" t="str">
        <f t="shared" si="207"/>
        <v>040</v>
      </c>
      <c r="G1541" s="40">
        <v>96</v>
      </c>
    </row>
    <row r="1542" spans="1:7" ht="18.75" customHeight="1">
      <c r="A1542" s="268" t="str">
        <f t="shared" si="206"/>
        <v>KH(KH)680060</v>
      </c>
      <c r="B1542" s="40" t="s">
        <v>94</v>
      </c>
      <c r="C1542" s="40" t="s">
        <v>1728</v>
      </c>
      <c r="D1542" s="40" t="s">
        <v>1596</v>
      </c>
      <c r="E1542" s="40" t="str">
        <f t="shared" si="208"/>
        <v>680</v>
      </c>
      <c r="F1542" s="162" t="str">
        <f t="shared" si="207"/>
        <v>060</v>
      </c>
      <c r="G1542" s="40">
        <v>143</v>
      </c>
    </row>
    <row r="1543" spans="1:7" ht="18.75" customHeight="1">
      <c r="A1543" s="268" t="str">
        <f>D1543&amp;E1543&amp;F1543</f>
        <v>KH(KH)680090</v>
      </c>
      <c r="B1543" s="40" t="s">
        <v>94</v>
      </c>
      <c r="C1543" s="40" t="s">
        <v>1770</v>
      </c>
      <c r="D1543" s="40" t="s">
        <v>1596</v>
      </c>
      <c r="E1543" s="40" t="str">
        <f>MID(C1543,3,3)</f>
        <v>680</v>
      </c>
      <c r="F1543" s="162" t="str">
        <f>MID(C1543,6,3)</f>
        <v>090</v>
      </c>
      <c r="G1543" s="40">
        <v>215</v>
      </c>
    </row>
    <row r="1544" spans="1:7" ht="18.75" customHeight="1">
      <c r="A1544" s="268" t="str">
        <f t="shared" si="206"/>
        <v>KH(KH)740026</v>
      </c>
      <c r="B1544" s="40" t="s">
        <v>94</v>
      </c>
      <c r="C1544" s="40" t="s">
        <v>1729</v>
      </c>
      <c r="D1544" s="40" t="s">
        <v>1596</v>
      </c>
      <c r="E1544" s="40" t="str">
        <f t="shared" si="208"/>
        <v>740</v>
      </c>
      <c r="F1544" s="162" t="str">
        <f t="shared" si="207"/>
        <v>026</v>
      </c>
      <c r="G1544" s="40">
        <v>89</v>
      </c>
    </row>
    <row r="1545" spans="1:7" ht="18.75" customHeight="1">
      <c r="A1545" s="268" t="str">
        <f t="shared" si="206"/>
        <v>KH(KH)740040</v>
      </c>
      <c r="B1545" s="40" t="s">
        <v>94</v>
      </c>
      <c r="C1545" s="40" t="s">
        <v>1730</v>
      </c>
      <c r="D1545" s="40" t="s">
        <v>1596</v>
      </c>
      <c r="E1545" s="40" t="str">
        <f t="shared" si="208"/>
        <v>740</v>
      </c>
      <c r="F1545" s="162" t="str">
        <f t="shared" si="207"/>
        <v>040</v>
      </c>
      <c r="G1545" s="40">
        <v>137</v>
      </c>
    </row>
    <row r="1546" spans="1:7" ht="18.75" customHeight="1">
      <c r="A1546" s="268" t="str">
        <f t="shared" si="206"/>
        <v>KH(KH)740060</v>
      </c>
      <c r="B1546" s="40" t="s">
        <v>94</v>
      </c>
      <c r="C1546" s="40" t="s">
        <v>1731</v>
      </c>
      <c r="D1546" s="40" t="s">
        <v>1596</v>
      </c>
      <c r="E1546" s="40" t="str">
        <f t="shared" si="208"/>
        <v>740</v>
      </c>
      <c r="F1546" s="162" t="str">
        <f t="shared" si="207"/>
        <v>060</v>
      </c>
      <c r="G1546" s="40">
        <v>206</v>
      </c>
    </row>
    <row r="1547" spans="1:7" ht="18.75" customHeight="1">
      <c r="A1547" s="268" t="str">
        <f>D1547&amp;E1547&amp;F1547</f>
        <v>KH(KH)740090</v>
      </c>
      <c r="B1547" s="40" t="s">
        <v>94</v>
      </c>
      <c r="C1547" s="40" t="s">
        <v>1771</v>
      </c>
      <c r="D1547" s="40" t="s">
        <v>1596</v>
      </c>
      <c r="E1547" s="40" t="str">
        <f>MID(C1547,3,3)</f>
        <v>740</v>
      </c>
      <c r="F1547" s="162" t="str">
        <f>MID(C1547,6,3)</f>
        <v>090</v>
      </c>
      <c r="G1547" s="40">
        <v>309</v>
      </c>
    </row>
    <row r="1548" spans="1:7" ht="18.75" customHeight="1">
      <c r="A1548" s="268" t="str">
        <f t="shared" si="206"/>
        <v>KH(KH)777026</v>
      </c>
      <c r="B1548" s="40" t="s">
        <v>94</v>
      </c>
      <c r="C1548" s="40" t="s">
        <v>1732</v>
      </c>
      <c r="D1548" s="40" t="s">
        <v>1596</v>
      </c>
      <c r="E1548" s="40" t="str">
        <f t="shared" si="208"/>
        <v>777</v>
      </c>
      <c r="F1548" s="162" t="str">
        <f t="shared" si="207"/>
        <v>026</v>
      </c>
      <c r="G1548" s="40">
        <v>30</v>
      </c>
    </row>
    <row r="1549" spans="1:7" ht="18.75" customHeight="1">
      <c r="A1549" s="268" t="str">
        <f t="shared" si="206"/>
        <v>KH(KH)777040</v>
      </c>
      <c r="B1549" s="40" t="s">
        <v>94</v>
      </c>
      <c r="C1549" s="40" t="s">
        <v>1733</v>
      </c>
      <c r="D1549" s="40" t="s">
        <v>1596</v>
      </c>
      <c r="E1549" s="40" t="str">
        <f t="shared" si="208"/>
        <v>777</v>
      </c>
      <c r="F1549" s="162" t="str">
        <f t="shared" si="207"/>
        <v>040</v>
      </c>
      <c r="G1549" s="40">
        <v>45</v>
      </c>
    </row>
    <row r="1550" spans="1:7" ht="18.75" customHeight="1">
      <c r="A1550" s="268" t="str">
        <f t="shared" si="206"/>
        <v>KH(KH)777060</v>
      </c>
      <c r="B1550" s="40" t="s">
        <v>94</v>
      </c>
      <c r="C1550" s="40" t="s">
        <v>1734</v>
      </c>
      <c r="D1550" s="40" t="s">
        <v>1596</v>
      </c>
      <c r="E1550" s="40" t="str">
        <f t="shared" si="208"/>
        <v>777</v>
      </c>
      <c r="F1550" s="162" t="str">
        <f t="shared" si="207"/>
        <v>060</v>
      </c>
      <c r="G1550" s="40">
        <v>68</v>
      </c>
    </row>
    <row r="1551" spans="1:7" ht="18.75" customHeight="1">
      <c r="A1551" s="268" t="str">
        <f>D1551&amp;E1551&amp;F1551</f>
        <v>KH(KH)777090</v>
      </c>
      <c r="B1551" s="40" t="s">
        <v>94</v>
      </c>
      <c r="C1551" s="40" t="s">
        <v>1772</v>
      </c>
      <c r="D1551" s="40" t="s">
        <v>1596</v>
      </c>
      <c r="E1551" s="40" t="str">
        <f>MID(C1551,3,3)</f>
        <v>777</v>
      </c>
      <c r="F1551" s="162" t="str">
        <f>MID(C1551,6,3)</f>
        <v>090</v>
      </c>
      <c r="G1551" s="40">
        <v>102</v>
      </c>
    </row>
    <row r="1552" spans="1:7" ht="18.75" customHeight="1">
      <c r="A1552" s="268" t="str">
        <f t="shared" si="206"/>
        <v>KH(KH)778026</v>
      </c>
      <c r="B1552" s="40" t="s">
        <v>94</v>
      </c>
      <c r="C1552" s="40" t="s">
        <v>1735</v>
      </c>
      <c r="D1552" s="40" t="s">
        <v>1596</v>
      </c>
      <c r="E1552" s="40" t="str">
        <f t="shared" si="208"/>
        <v>778</v>
      </c>
      <c r="F1552" s="162" t="str">
        <f t="shared" si="207"/>
        <v>026</v>
      </c>
      <c r="G1552" s="40">
        <v>37</v>
      </c>
    </row>
    <row r="1553" spans="1:7" ht="18.75" customHeight="1">
      <c r="A1553" s="268" t="str">
        <f t="shared" si="206"/>
        <v>KH(KH)778040</v>
      </c>
      <c r="B1553" s="40" t="s">
        <v>94</v>
      </c>
      <c r="C1553" s="40" t="s">
        <v>1736</v>
      </c>
      <c r="D1553" s="40" t="s">
        <v>1596</v>
      </c>
      <c r="E1553" s="40" t="str">
        <f t="shared" si="208"/>
        <v>778</v>
      </c>
      <c r="F1553" s="162" t="str">
        <f t="shared" si="207"/>
        <v>040</v>
      </c>
      <c r="G1553" s="40">
        <v>56</v>
      </c>
    </row>
    <row r="1554" spans="1:7" ht="18.75" customHeight="1">
      <c r="A1554" s="268" t="str">
        <f t="shared" si="206"/>
        <v>KH(KH)778060</v>
      </c>
      <c r="B1554" s="40" t="s">
        <v>94</v>
      </c>
      <c r="C1554" s="40" t="s">
        <v>1737</v>
      </c>
      <c r="D1554" s="40" t="s">
        <v>1596</v>
      </c>
      <c r="E1554" s="40" t="str">
        <f t="shared" si="208"/>
        <v>778</v>
      </c>
      <c r="F1554" s="162" t="str">
        <f t="shared" si="207"/>
        <v>060</v>
      </c>
      <c r="G1554" s="40">
        <v>85</v>
      </c>
    </row>
    <row r="1555" spans="1:7" ht="18.75" customHeight="1">
      <c r="A1555" s="268" t="str">
        <f>D1555&amp;E1555&amp;F1555</f>
        <v>KH(KH)778090</v>
      </c>
      <c r="B1555" s="40" t="s">
        <v>94</v>
      </c>
      <c r="C1555" s="40" t="s">
        <v>1773</v>
      </c>
      <c r="D1555" s="40" t="s">
        <v>1596</v>
      </c>
      <c r="E1555" s="40" t="str">
        <f>MID(C1555,3,3)</f>
        <v>778</v>
      </c>
      <c r="F1555" s="162" t="str">
        <f>MID(C1555,6,3)</f>
        <v>090</v>
      </c>
      <c r="G1555" s="40">
        <v>128</v>
      </c>
    </row>
    <row r="1556" spans="1:7" ht="18.75" customHeight="1">
      <c r="A1556" s="268" t="str">
        <f>D1556&amp;E1556&amp;F1556</f>
        <v>KH(KH)888026</v>
      </c>
      <c r="B1556" s="40" t="s">
        <v>94</v>
      </c>
      <c r="C1556" s="40" t="s">
        <v>1738</v>
      </c>
      <c r="D1556" s="40" t="s">
        <v>1596</v>
      </c>
      <c r="E1556" s="40" t="str">
        <f t="shared" si="208"/>
        <v>888</v>
      </c>
      <c r="F1556" s="162" t="str">
        <f>MID(C1556,6,3)</f>
        <v>026</v>
      </c>
      <c r="G1556" s="40">
        <v>24</v>
      </c>
    </row>
    <row r="1557" spans="1:7" ht="18.75" customHeight="1">
      <c r="A1557" s="268" t="str">
        <f>D1557&amp;E1557&amp;F1557</f>
        <v>KH(KH)888060</v>
      </c>
      <c r="B1557" s="40" t="s">
        <v>94</v>
      </c>
      <c r="C1557" s="40" t="s">
        <v>1739</v>
      </c>
      <c r="D1557" s="40" t="s">
        <v>1596</v>
      </c>
      <c r="E1557" s="40" t="str">
        <f t="shared" si="208"/>
        <v>888</v>
      </c>
      <c r="F1557" s="162" t="str">
        <f>MID(C1557,6,3)</f>
        <v>060</v>
      </c>
      <c r="G1557" s="40">
        <v>38</v>
      </c>
    </row>
    <row r="1558" spans="1:7" ht="18.75" customHeight="1">
      <c r="A1558" s="268" t="str">
        <f>D1558&amp;E1558&amp;F1558</f>
        <v>KH(KH)888060</v>
      </c>
      <c r="B1558" s="40" t="s">
        <v>94</v>
      </c>
      <c r="C1558" s="40" t="s">
        <v>1739</v>
      </c>
      <c r="D1558" s="40" t="s">
        <v>1596</v>
      </c>
      <c r="E1558" s="40" t="str">
        <f t="shared" si="208"/>
        <v>888</v>
      </c>
      <c r="F1558" s="162" t="str">
        <f>MID(C1558,6,3)</f>
        <v>060</v>
      </c>
      <c r="G1558" s="40">
        <v>57</v>
      </c>
    </row>
    <row r="1559" spans="1:7" ht="18.75" customHeight="1">
      <c r="A1559" s="268" t="str">
        <f>D1559&amp;E1559&amp;F1559</f>
        <v>KH(KH)888090</v>
      </c>
      <c r="B1559" s="40" t="s">
        <v>94</v>
      </c>
      <c r="C1559" s="40" t="s">
        <v>1774</v>
      </c>
      <c r="D1559" s="40" t="s">
        <v>1596</v>
      </c>
      <c r="E1559" s="40" t="str">
        <f>MID(C1559,3,3)</f>
        <v>888</v>
      </c>
      <c r="F1559" s="162" t="str">
        <f>MID(C1559,6,3)</f>
        <v>090</v>
      </c>
      <c r="G1559" s="40">
        <v>85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H21" sqref="H21"/>
    </sheetView>
  </sheetViews>
  <sheetFormatPr defaultColWidth="8.88671875" defaultRowHeight="13.5"/>
  <cols>
    <col min="1" max="1" width="7.21484375" style="0" customWidth="1"/>
    <col min="2" max="7" width="8.10546875" style="0" customWidth="1"/>
    <col min="8" max="8" width="10.4453125" style="0" customWidth="1"/>
    <col min="9" max="9" width="8.88671875" style="0" customWidth="1"/>
    <col min="10" max="10" width="8.3359375" style="0" customWidth="1"/>
    <col min="11" max="20" width="5.10546875" style="0" customWidth="1"/>
    <col min="29" max="29" width="7.99609375" style="0" customWidth="1"/>
  </cols>
  <sheetData>
    <row r="1" spans="1:20" ht="49.5" customHeight="1">
      <c r="A1" s="492" t="s">
        <v>1575</v>
      </c>
      <c r="B1" s="495" t="s">
        <v>1576</v>
      </c>
      <c r="C1" s="496"/>
      <c r="D1" s="496"/>
      <c r="E1" s="496"/>
      <c r="F1" s="496"/>
      <c r="G1" s="497"/>
      <c r="H1" s="498" t="s">
        <v>1577</v>
      </c>
      <c r="I1" s="498" t="s">
        <v>1578</v>
      </c>
      <c r="J1" s="501" t="s">
        <v>1579</v>
      </c>
      <c r="K1" s="488" t="s">
        <v>1580</v>
      </c>
      <c r="L1" s="488"/>
      <c r="M1" s="488"/>
      <c r="N1" s="488"/>
      <c r="O1" s="488"/>
      <c r="P1" s="488"/>
      <c r="Q1" s="488"/>
      <c r="R1" s="488"/>
      <c r="S1" s="488"/>
      <c r="T1" s="489"/>
    </row>
    <row r="2" spans="1:20" ht="27.75" customHeight="1">
      <c r="A2" s="493"/>
      <c r="B2" s="490" t="s">
        <v>1581</v>
      </c>
      <c r="C2" s="490"/>
      <c r="D2" s="490"/>
      <c r="E2" s="490" t="s">
        <v>1582</v>
      </c>
      <c r="F2" s="490"/>
      <c r="G2" s="490"/>
      <c r="H2" s="499"/>
      <c r="I2" s="499"/>
      <c r="J2" s="502"/>
      <c r="K2" s="490"/>
      <c r="L2" s="490"/>
      <c r="M2" s="490"/>
      <c r="N2" s="490"/>
      <c r="O2" s="490"/>
      <c r="P2" s="490"/>
      <c r="Q2" s="490"/>
      <c r="R2" s="490"/>
      <c r="S2" s="490"/>
      <c r="T2" s="491"/>
    </row>
    <row r="3" spans="1:20" ht="27.75" customHeight="1">
      <c r="A3" s="494"/>
      <c r="B3" s="285" t="s">
        <v>1583</v>
      </c>
      <c r="C3" s="285" t="s">
        <v>1584</v>
      </c>
      <c r="D3" s="285" t="s">
        <v>1585</v>
      </c>
      <c r="E3" s="285" t="s">
        <v>1583</v>
      </c>
      <c r="F3" s="285" t="s">
        <v>1584</v>
      </c>
      <c r="G3" s="285" t="s">
        <v>1585</v>
      </c>
      <c r="H3" s="500"/>
      <c r="I3" s="500"/>
      <c r="J3" s="499"/>
      <c r="K3" s="286" t="s">
        <v>1586</v>
      </c>
      <c r="L3" s="285" t="s">
        <v>1587</v>
      </c>
      <c r="M3" s="285" t="s">
        <v>1588</v>
      </c>
      <c r="N3" s="285" t="s">
        <v>1589</v>
      </c>
      <c r="O3" s="285" t="s">
        <v>1590</v>
      </c>
      <c r="P3" s="285" t="s">
        <v>1591</v>
      </c>
      <c r="Q3" s="285" t="s">
        <v>1592</v>
      </c>
      <c r="R3" s="285" t="s">
        <v>1593</v>
      </c>
      <c r="S3" s="287" t="s">
        <v>1594</v>
      </c>
      <c r="T3" s="288" t="s">
        <v>1595</v>
      </c>
    </row>
    <row r="4" spans="1:20" ht="27.75" customHeight="1">
      <c r="A4" s="275">
        <v>147</v>
      </c>
      <c r="B4" s="289">
        <v>14.7</v>
      </c>
      <c r="C4" s="289">
        <v>8.9</v>
      </c>
      <c r="D4" s="289">
        <v>5.6</v>
      </c>
      <c r="E4" s="289">
        <v>15.5</v>
      </c>
      <c r="F4" s="289">
        <v>8.200000000000001</v>
      </c>
      <c r="G4" s="289">
        <v>6.3999999999999995</v>
      </c>
      <c r="H4" s="290">
        <f aca="true" t="shared" si="0" ref="H4:H14">PI()*(B4*0.1-C4*0.1)/LN(B4/C4)</f>
        <v>3.6312026220653606</v>
      </c>
      <c r="I4" s="291">
        <f aca="true" t="shared" si="1" ref="I4:I14">(B4-C4)/2*D4*0.01*0.95</f>
        <v>0.15427999999999994</v>
      </c>
      <c r="J4" s="291">
        <f aca="true" t="shared" si="2" ref="J4:J14">PI()*(F4*0.1/2)^2</f>
        <v>0.5281017250684444</v>
      </c>
      <c r="K4" s="292">
        <f>0.4*PI()*19*I4*10/H4</f>
        <v>10.144312323813992</v>
      </c>
      <c r="L4" s="292">
        <f aca="true" t="shared" si="3" ref="L4:L14">0.4*PI()*26*I4*10/H4</f>
        <v>13.88169054837704</v>
      </c>
      <c r="M4" s="292">
        <f aca="true" t="shared" si="4" ref="M4:M14">0.4*PI()*60*I4*10/H4</f>
        <v>32.03467049625471</v>
      </c>
      <c r="N4" s="292">
        <f>0.4*PI()*75*I4*10/H4</f>
        <v>40.04333812031838</v>
      </c>
      <c r="O4" s="292">
        <f aca="true" t="shared" si="5" ref="O4:O14">0.4*PI()*90*I4*10/H4</f>
        <v>48.052005744382065</v>
      </c>
      <c r="P4" s="292">
        <f>0.4*PI()*125*I4*10/H4</f>
        <v>66.73889686719731</v>
      </c>
      <c r="Q4" s="292">
        <f>0.4*PI()*147*I4*10/H4</f>
        <v>78.48494271582403</v>
      </c>
      <c r="R4" s="293">
        <f aca="true" t="shared" si="6" ref="R4:R13">0.4*PI()*160*I4*10/H4</f>
        <v>85.42578799001257</v>
      </c>
      <c r="S4" s="293">
        <f>0.4*PI()*173*I4*10/H4</f>
        <v>92.36663326420108</v>
      </c>
      <c r="T4" s="294">
        <f>0.4*PI()*200*I4*10/H4</f>
        <v>106.7822349875157</v>
      </c>
    </row>
    <row r="5" spans="1:20" ht="27.75" customHeight="1">
      <c r="A5" s="275">
        <v>252</v>
      </c>
      <c r="B5" s="289">
        <v>25.2</v>
      </c>
      <c r="C5" s="289">
        <v>14.6</v>
      </c>
      <c r="D5" s="289">
        <v>10</v>
      </c>
      <c r="E5" s="289">
        <v>26</v>
      </c>
      <c r="F5" s="289">
        <v>13.9</v>
      </c>
      <c r="G5" s="289">
        <v>10.8</v>
      </c>
      <c r="H5" s="290">
        <f t="shared" si="0"/>
        <v>6.101046441731764</v>
      </c>
      <c r="I5" s="291">
        <f t="shared" si="1"/>
        <v>0.5035</v>
      </c>
      <c r="J5" s="290">
        <f t="shared" si="2"/>
        <v>1.5174677915002102</v>
      </c>
      <c r="K5" s="292">
        <f aca="true" t="shared" si="7" ref="K5:K12">0.4*PI()*19*I5*10/H5</f>
        <v>19.704191015491435</v>
      </c>
      <c r="L5" s="292">
        <f t="shared" si="3"/>
        <v>26.96362981067249</v>
      </c>
      <c r="M5" s="292">
        <f t="shared" si="4"/>
        <v>62.2237611015519</v>
      </c>
      <c r="N5" s="292">
        <f aca="true" t="shared" si="8" ref="N5:N12">0.4*PI()*75*I5*10/H5</f>
        <v>77.77970137693987</v>
      </c>
      <c r="O5" s="292">
        <f t="shared" si="5"/>
        <v>93.33564165232784</v>
      </c>
      <c r="P5" s="292">
        <f aca="true" t="shared" si="9" ref="P5:P12">0.4*PI()*125*I5*10/H5</f>
        <v>129.63283562823312</v>
      </c>
      <c r="Q5" s="292">
        <f aca="true" t="shared" si="10" ref="Q5:Q12">0.4*PI()*147*I5*10/H5</f>
        <v>152.44821469880213</v>
      </c>
      <c r="R5" s="293">
        <f t="shared" si="6"/>
        <v>165.93002960413838</v>
      </c>
      <c r="S5" s="293">
        <f aca="true" t="shared" si="11" ref="S5:S12">0.4*PI()*173*I5*10/H5</f>
        <v>179.4118445094746</v>
      </c>
      <c r="T5" s="294">
        <f aca="true" t="shared" si="12" ref="T5:T12">0.4*PI()*200*I5*10/H5</f>
        <v>207.412537005173</v>
      </c>
    </row>
    <row r="6" spans="1:20" ht="27.75" customHeight="1">
      <c r="A6" s="275">
        <v>300</v>
      </c>
      <c r="B6" s="289">
        <v>30</v>
      </c>
      <c r="C6" s="289">
        <v>17.4</v>
      </c>
      <c r="D6" s="289">
        <v>10.9</v>
      </c>
      <c r="E6" s="289">
        <v>30.8</v>
      </c>
      <c r="F6" s="289">
        <v>16.7</v>
      </c>
      <c r="G6" s="289">
        <v>11.8</v>
      </c>
      <c r="H6" s="290">
        <f t="shared" si="0"/>
        <v>7.266769351673357</v>
      </c>
      <c r="I6" s="291">
        <f t="shared" si="1"/>
        <v>0.6523650000000002</v>
      </c>
      <c r="J6" s="290">
        <f t="shared" si="2"/>
        <v>2.1903969378991435</v>
      </c>
      <c r="K6" s="292">
        <f t="shared" si="7"/>
        <v>21.434469626454366</v>
      </c>
      <c r="L6" s="292">
        <f t="shared" si="3"/>
        <v>29.33137948883229</v>
      </c>
      <c r="M6" s="292">
        <f t="shared" si="4"/>
        <v>67.68779882038221</v>
      </c>
      <c r="N6" s="292">
        <f t="shared" si="8"/>
        <v>84.60974852547774</v>
      </c>
      <c r="O6" s="292">
        <f t="shared" si="5"/>
        <v>101.53169823057331</v>
      </c>
      <c r="P6" s="292">
        <f t="shared" si="9"/>
        <v>141.01624754246293</v>
      </c>
      <c r="Q6" s="292">
        <f t="shared" si="10"/>
        <v>165.8351071099364</v>
      </c>
      <c r="R6" s="293">
        <f t="shared" si="6"/>
        <v>180.5007968543526</v>
      </c>
      <c r="S6" s="293">
        <f t="shared" si="11"/>
        <v>195.1664865987687</v>
      </c>
      <c r="T6" s="294">
        <f t="shared" si="12"/>
        <v>225.6259960679407</v>
      </c>
    </row>
    <row r="7" spans="1:20" ht="27.75" customHeight="1">
      <c r="A7" s="275">
        <v>378</v>
      </c>
      <c r="B7" s="289">
        <v>37.8</v>
      </c>
      <c r="C7" s="289">
        <v>23.2</v>
      </c>
      <c r="D7" s="289">
        <v>12.5</v>
      </c>
      <c r="E7" s="289">
        <v>38.699999999999996</v>
      </c>
      <c r="F7" s="289">
        <v>22.3</v>
      </c>
      <c r="G7" s="289">
        <v>13.4</v>
      </c>
      <c r="H7" s="290">
        <f t="shared" si="0"/>
        <v>9.396007695019135</v>
      </c>
      <c r="I7" s="291">
        <f t="shared" si="1"/>
        <v>0.8668749999999998</v>
      </c>
      <c r="J7" s="290">
        <f t="shared" si="2"/>
        <v>3.9057065267591704</v>
      </c>
      <c r="K7" s="292">
        <f t="shared" si="7"/>
        <v>22.028076680891647</v>
      </c>
      <c r="L7" s="292">
        <f t="shared" si="3"/>
        <v>30.143683879114892</v>
      </c>
      <c r="M7" s="292">
        <f t="shared" si="4"/>
        <v>69.56234741334205</v>
      </c>
      <c r="N7" s="292">
        <f t="shared" si="8"/>
        <v>86.95293426667756</v>
      </c>
      <c r="O7" s="292">
        <f t="shared" si="5"/>
        <v>104.34352112001308</v>
      </c>
      <c r="P7" s="292">
        <f t="shared" si="9"/>
        <v>144.92155711112926</v>
      </c>
      <c r="Q7" s="292">
        <f t="shared" si="10"/>
        <v>170.42775116268803</v>
      </c>
      <c r="R7" s="293">
        <f t="shared" si="6"/>
        <v>185.49959310224548</v>
      </c>
      <c r="S7" s="293">
        <f t="shared" si="11"/>
        <v>200.5714350418029</v>
      </c>
      <c r="T7" s="294">
        <f t="shared" si="12"/>
        <v>231.87449137780683</v>
      </c>
    </row>
    <row r="8" spans="1:20" ht="27.75" customHeight="1">
      <c r="A8" s="275">
        <v>434</v>
      </c>
      <c r="B8" s="289">
        <v>43.4</v>
      </c>
      <c r="C8" s="289">
        <v>26.4</v>
      </c>
      <c r="D8" s="289">
        <v>16.2</v>
      </c>
      <c r="E8" s="289">
        <v>44.3</v>
      </c>
      <c r="F8" s="289">
        <v>25.5</v>
      </c>
      <c r="G8" s="289">
        <v>17.099999999999998</v>
      </c>
      <c r="H8" s="290">
        <f t="shared" si="0"/>
        <v>10.743827399201965</v>
      </c>
      <c r="I8" s="291">
        <f t="shared" si="1"/>
        <v>1.30815</v>
      </c>
      <c r="J8" s="290">
        <f t="shared" si="2"/>
        <v>5.107051557491909</v>
      </c>
      <c r="K8" s="292">
        <f t="shared" si="7"/>
        <v>29.071134993057022</v>
      </c>
      <c r="L8" s="292">
        <f t="shared" si="3"/>
        <v>39.78155314839381</v>
      </c>
      <c r="M8" s="292">
        <f t="shared" si="4"/>
        <v>91.8035841886011</v>
      </c>
      <c r="N8" s="292">
        <f t="shared" si="8"/>
        <v>114.75448023575139</v>
      </c>
      <c r="O8" s="292">
        <f t="shared" si="5"/>
        <v>137.70537628290168</v>
      </c>
      <c r="P8" s="292">
        <f t="shared" si="9"/>
        <v>191.25746705958565</v>
      </c>
      <c r="Q8" s="292">
        <f t="shared" si="10"/>
        <v>224.91878126207274</v>
      </c>
      <c r="R8" s="293">
        <f t="shared" si="6"/>
        <v>244.80955783626965</v>
      </c>
      <c r="S8" s="293">
        <f t="shared" si="11"/>
        <v>264.70033441046655</v>
      </c>
      <c r="T8" s="294">
        <f t="shared" si="12"/>
        <v>306.0119472953371</v>
      </c>
    </row>
    <row r="9" spans="1:20" ht="27.75" customHeight="1">
      <c r="A9" s="275">
        <v>488</v>
      </c>
      <c r="B9" s="289">
        <v>48.8</v>
      </c>
      <c r="C9" s="289">
        <v>27.9</v>
      </c>
      <c r="D9" s="289">
        <v>15.8</v>
      </c>
      <c r="E9" s="289">
        <v>49.699999999999996</v>
      </c>
      <c r="F9" s="289">
        <v>27</v>
      </c>
      <c r="G9" s="289">
        <v>16.7</v>
      </c>
      <c r="H9" s="290">
        <f t="shared" si="0"/>
        <v>11.743670339059427</v>
      </c>
      <c r="I9" s="291">
        <f t="shared" si="1"/>
        <v>1.5685449999999996</v>
      </c>
      <c r="J9" s="290">
        <f t="shared" si="2"/>
        <v>5.725552611167399</v>
      </c>
      <c r="K9" s="292">
        <f t="shared" si="7"/>
        <v>31.89015250752475</v>
      </c>
      <c r="L9" s="292">
        <f t="shared" si="3"/>
        <v>43.639156062928606</v>
      </c>
      <c r="M9" s="292">
        <f t="shared" si="4"/>
        <v>100.70574476060449</v>
      </c>
      <c r="N9" s="292">
        <f t="shared" si="8"/>
        <v>125.8821809507556</v>
      </c>
      <c r="O9" s="292">
        <f t="shared" si="5"/>
        <v>151.05861714090673</v>
      </c>
      <c r="P9" s="292">
        <f t="shared" si="9"/>
        <v>209.80363491792602</v>
      </c>
      <c r="Q9" s="292">
        <f t="shared" si="10"/>
        <v>246.729074663481</v>
      </c>
      <c r="R9" s="293">
        <f t="shared" si="6"/>
        <v>268.5486526949453</v>
      </c>
      <c r="S9" s="293">
        <f t="shared" si="11"/>
        <v>290.3682307264096</v>
      </c>
      <c r="T9" s="294">
        <f t="shared" si="12"/>
        <v>335.6858158686816</v>
      </c>
    </row>
    <row r="10" spans="1:20" ht="27.75" customHeight="1">
      <c r="A10" s="275">
        <v>540</v>
      </c>
      <c r="B10" s="289">
        <v>54</v>
      </c>
      <c r="C10" s="289">
        <v>29</v>
      </c>
      <c r="D10" s="289">
        <v>14.4</v>
      </c>
      <c r="E10" s="289">
        <v>54.9</v>
      </c>
      <c r="F10" s="289">
        <v>28.1</v>
      </c>
      <c r="G10" s="289">
        <v>15.3</v>
      </c>
      <c r="H10" s="290">
        <f t="shared" si="0"/>
        <v>12.63331268719906</v>
      </c>
      <c r="I10" s="291">
        <f t="shared" si="1"/>
        <v>1.71</v>
      </c>
      <c r="J10" s="290">
        <f t="shared" si="2"/>
        <v>6.2015824380025935</v>
      </c>
      <c r="K10" s="292">
        <f t="shared" si="7"/>
        <v>32.317840250580375</v>
      </c>
      <c r="L10" s="292">
        <f t="shared" si="3"/>
        <v>44.22441297447841</v>
      </c>
      <c r="M10" s="292">
        <f t="shared" si="4"/>
        <v>102.0563376334117</v>
      </c>
      <c r="N10" s="292">
        <f t="shared" si="8"/>
        <v>127.57042204176463</v>
      </c>
      <c r="O10" s="292">
        <f t="shared" si="5"/>
        <v>153.08450645011757</v>
      </c>
      <c r="P10" s="292">
        <f t="shared" si="9"/>
        <v>212.61737006960774</v>
      </c>
      <c r="Q10" s="292">
        <f t="shared" si="10"/>
        <v>250.03802720185865</v>
      </c>
      <c r="R10" s="293">
        <f t="shared" si="6"/>
        <v>272.1502336890979</v>
      </c>
      <c r="S10" s="293">
        <f t="shared" si="11"/>
        <v>294.2624401763371</v>
      </c>
      <c r="T10" s="294">
        <f t="shared" si="12"/>
        <v>340.18779211137235</v>
      </c>
    </row>
    <row r="11" spans="1:20" ht="27.75" customHeight="1">
      <c r="A11" s="275">
        <v>596</v>
      </c>
      <c r="B11" s="289">
        <v>59.6</v>
      </c>
      <c r="C11" s="289">
        <v>34</v>
      </c>
      <c r="D11" s="289">
        <v>19.5</v>
      </c>
      <c r="E11" s="289">
        <v>60.6</v>
      </c>
      <c r="F11" s="289">
        <v>33</v>
      </c>
      <c r="G11" s="289">
        <v>20.5</v>
      </c>
      <c r="H11" s="290">
        <f t="shared" si="0"/>
        <v>14.328430655137296</v>
      </c>
      <c r="I11" s="291">
        <f t="shared" si="1"/>
        <v>2.3712000000000004</v>
      </c>
      <c r="J11" s="290">
        <f t="shared" si="2"/>
        <v>8.552985999398214</v>
      </c>
      <c r="K11" s="292">
        <f t="shared" si="7"/>
        <v>39.512365006394774</v>
      </c>
      <c r="L11" s="292">
        <f t="shared" si="3"/>
        <v>54.0695521140139</v>
      </c>
      <c r="M11" s="292">
        <f t="shared" si="4"/>
        <v>124.77588949387822</v>
      </c>
      <c r="N11" s="292">
        <f t="shared" si="8"/>
        <v>155.9698618673478</v>
      </c>
      <c r="O11" s="292">
        <f t="shared" si="5"/>
        <v>187.16383424081732</v>
      </c>
      <c r="P11" s="292">
        <f t="shared" si="9"/>
        <v>259.949769778913</v>
      </c>
      <c r="Q11" s="292">
        <f t="shared" si="10"/>
        <v>305.7009292600016</v>
      </c>
      <c r="R11" s="293">
        <f t="shared" si="6"/>
        <v>332.7357053170086</v>
      </c>
      <c r="S11" s="293">
        <f t="shared" si="11"/>
        <v>359.7704813740156</v>
      </c>
      <c r="T11" s="294">
        <f t="shared" si="12"/>
        <v>415.91963164626077</v>
      </c>
    </row>
    <row r="12" spans="1:20" ht="27.75" customHeight="1">
      <c r="A12" s="276">
        <v>640</v>
      </c>
      <c r="B12" s="289">
        <v>64</v>
      </c>
      <c r="C12" s="289">
        <v>40</v>
      </c>
      <c r="D12" s="289">
        <v>21</v>
      </c>
      <c r="E12" s="289">
        <v>65.1</v>
      </c>
      <c r="F12" s="289">
        <v>39</v>
      </c>
      <c r="G12" s="289">
        <v>22.1</v>
      </c>
      <c r="H12" s="290">
        <f t="shared" si="0"/>
        <v>16.0420513788701</v>
      </c>
      <c r="I12" s="291">
        <f t="shared" si="1"/>
        <v>2.3939999999999997</v>
      </c>
      <c r="J12" s="290">
        <f t="shared" si="2"/>
        <v>11.94590606527519</v>
      </c>
      <c r="K12" s="292">
        <f t="shared" si="7"/>
        <v>35.63097513311921</v>
      </c>
      <c r="L12" s="292">
        <f t="shared" si="3"/>
        <v>48.758176497952604</v>
      </c>
      <c r="M12" s="292">
        <f t="shared" si="4"/>
        <v>112.51886884142908</v>
      </c>
      <c r="N12" s="292">
        <f t="shared" si="8"/>
        <v>140.64858605178634</v>
      </c>
      <c r="O12" s="292">
        <f t="shared" si="5"/>
        <v>168.77830326214362</v>
      </c>
      <c r="P12" s="292">
        <f t="shared" si="9"/>
        <v>234.4143100863106</v>
      </c>
      <c r="Q12" s="292">
        <f t="shared" si="10"/>
        <v>275.67122866150123</v>
      </c>
      <c r="R12" s="293">
        <f t="shared" si="6"/>
        <v>300.0503169104776</v>
      </c>
      <c r="S12" s="293">
        <f t="shared" si="11"/>
        <v>324.4294051594539</v>
      </c>
      <c r="T12" s="294">
        <f t="shared" si="12"/>
        <v>375.06289613809696</v>
      </c>
    </row>
    <row r="13" spans="1:20" ht="27.75" customHeight="1" thickBot="1">
      <c r="A13" s="277">
        <v>680</v>
      </c>
      <c r="B13" s="295">
        <v>68</v>
      </c>
      <c r="C13" s="295">
        <v>36</v>
      </c>
      <c r="D13" s="295">
        <v>20</v>
      </c>
      <c r="E13" s="295">
        <v>69.1</v>
      </c>
      <c r="F13" s="295">
        <v>35</v>
      </c>
      <c r="G13" s="295">
        <v>21.1</v>
      </c>
      <c r="H13" s="296">
        <f t="shared" si="0"/>
        <v>15.807034679770313</v>
      </c>
      <c r="I13" s="297">
        <f>(B13-C13)/2*D13*0.01*0.94</f>
        <v>3.008</v>
      </c>
      <c r="J13" s="296">
        <f t="shared" si="2"/>
        <v>9.62112750161874</v>
      </c>
      <c r="K13" s="298">
        <f>0.4*PI()*19*I13*10/H13</f>
        <v>45.43503749447657</v>
      </c>
      <c r="L13" s="298">
        <f t="shared" si="3"/>
        <v>62.174261834546876</v>
      </c>
      <c r="M13" s="298">
        <f t="shared" si="4"/>
        <v>143.47906577203122</v>
      </c>
      <c r="N13" s="298">
        <f>0.4*PI()*75*I13*10/H13</f>
        <v>179.34883221503904</v>
      </c>
      <c r="O13" s="298">
        <f t="shared" si="5"/>
        <v>215.21859865804686</v>
      </c>
      <c r="P13" s="298">
        <f>0.4*PI()*125*I13*10/H13</f>
        <v>298.9147203583984</v>
      </c>
      <c r="Q13" s="298">
        <f>0.4*PI()*147*I13*10/H13</f>
        <v>351.5237111414765</v>
      </c>
      <c r="R13" s="299">
        <f t="shared" si="6"/>
        <v>382.61084205875</v>
      </c>
      <c r="S13" s="299">
        <f>0.4*PI()*173*I13*10/H13</f>
        <v>413.69797297602344</v>
      </c>
      <c r="T13" s="300">
        <f>0.4*PI()*200*I13*10/H13</f>
        <v>478.2635525734375</v>
      </c>
    </row>
    <row r="14" spans="1:18" ht="21.75" customHeight="1" hidden="1">
      <c r="A14" s="278">
        <v>740</v>
      </c>
      <c r="B14" s="279">
        <v>74.1</v>
      </c>
      <c r="C14" s="279">
        <v>45.3</v>
      </c>
      <c r="D14" s="279">
        <v>35</v>
      </c>
      <c r="E14" s="279">
        <v>75.2</v>
      </c>
      <c r="F14" s="279">
        <v>44.07</v>
      </c>
      <c r="G14" s="279">
        <v>36.27</v>
      </c>
      <c r="H14" s="280">
        <f t="shared" si="0"/>
        <v>18.385756079758366</v>
      </c>
      <c r="I14" s="281">
        <f t="shared" si="1"/>
        <v>4.787999999999999</v>
      </c>
      <c r="J14" s="280">
        <f t="shared" si="2"/>
        <v>15.253727454749887</v>
      </c>
      <c r="K14" s="282"/>
      <c r="L14" s="282">
        <f t="shared" si="3"/>
        <v>85.08555961767682</v>
      </c>
      <c r="M14" s="282">
        <f t="shared" si="4"/>
        <v>196.35129142540805</v>
      </c>
      <c r="N14" s="282"/>
      <c r="O14" s="282">
        <f t="shared" si="5"/>
        <v>294.52693713811203</v>
      </c>
      <c r="P14" s="283"/>
      <c r="Q14" s="283"/>
      <c r="R14" s="284">
        <f>0.4*PI()*125*I14*10/H14</f>
        <v>409.06519046960005</v>
      </c>
    </row>
  </sheetData>
  <sheetProtection/>
  <mergeCells count="8">
    <mergeCell ref="K1:T2"/>
    <mergeCell ref="B2:D2"/>
    <mergeCell ref="E2:G2"/>
    <mergeCell ref="A1:A3"/>
    <mergeCell ref="B1:G1"/>
    <mergeCell ref="H1:H3"/>
    <mergeCell ref="I1:I3"/>
    <mergeCell ref="J1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&amp;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김달중</dc:creator>
  <cp:keywords/>
  <dc:description/>
  <cp:lastModifiedBy>DJKIM</cp:lastModifiedBy>
  <cp:lastPrinted>2011-05-27T07:44:19Z</cp:lastPrinted>
  <dcterms:created xsi:type="dcterms:W3CDTF">2008-03-06T08:59:20Z</dcterms:created>
  <dcterms:modified xsi:type="dcterms:W3CDTF">2014-08-28T01:32:03Z</dcterms:modified>
  <cp:category/>
  <cp:version/>
  <cp:contentType/>
  <cp:contentStatus/>
</cp:coreProperties>
</file>